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D:\administración 2024 a 2027\PRESUPUESTOS\PPTO 2024\"/>
    </mc:Choice>
  </mc:AlternateContent>
  <xr:revisionPtr revIDLastSave="0" documentId="13_ncr:1_{BE34F087-399B-41B3-B3AF-3448AFA623FF}"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6"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3" i="43"/>
  <c r="D12" i="43"/>
  <c r="D11" i="43"/>
  <c r="D10"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88" i="32"/>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9" i="43" s="1"/>
  <c r="D19" i="43" l="1"/>
  <c r="D22" i="43"/>
  <c r="D8" i="43"/>
  <c r="D15" i="43"/>
  <c r="C143" i="38"/>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3" i="38"/>
  <c r="C82" i="38"/>
  <c r="C81" i="38"/>
  <c r="C80" i="38"/>
  <c r="C79" i="38"/>
  <c r="C78" i="38"/>
  <c r="C77" i="38"/>
  <c r="C75" i="38"/>
  <c r="C74" i="38"/>
  <c r="C73" i="38"/>
  <c r="C72" i="38"/>
  <c r="C71" i="38"/>
  <c r="C70" i="38"/>
  <c r="C68" i="38"/>
  <c r="C67" i="38"/>
  <c r="C63" i="38"/>
  <c r="C62" i="38"/>
  <c r="C61" i="38"/>
  <c r="C59" i="38"/>
  <c r="C57" i="38"/>
  <c r="C55" i="38"/>
  <c r="C54" i="38"/>
  <c r="C52" i="38"/>
  <c r="C48" i="38"/>
  <c r="C47" i="38"/>
  <c r="C46" i="38"/>
  <c r="C45" i="38"/>
  <c r="C44" i="38"/>
  <c r="C38" i="38"/>
  <c r="C35" i="38"/>
  <c r="C34" i="38"/>
  <c r="C30" i="38"/>
  <c r="C29" i="38"/>
  <c r="C28" i="38"/>
  <c r="C25" i="38"/>
  <c r="C23" i="38"/>
  <c r="C20" i="38"/>
  <c r="C19" i="38"/>
  <c r="C18" i="38"/>
  <c r="C17" i="38"/>
  <c r="C16" i="38"/>
  <c r="C15" i="38"/>
  <c r="C14" i="38"/>
  <c r="C13" i="38"/>
  <c r="C11" i="38"/>
  <c r="C10" i="38"/>
  <c r="C9" i="38"/>
  <c r="C8" i="38"/>
  <c r="C6" i="38"/>
  <c r="AC4" i="53"/>
  <c r="C60" i="38" s="1"/>
  <c r="AC5" i="53"/>
  <c r="C145" i="38" s="1"/>
  <c r="AC6" i="53"/>
  <c r="C66" i="38" s="1"/>
  <c r="AC7" i="53"/>
  <c r="C84" i="38" s="1"/>
  <c r="AC8" i="53"/>
  <c r="AC9" i="53"/>
  <c r="C39" i="38" s="1"/>
  <c r="AC10" i="53"/>
  <c r="AC11" i="53"/>
  <c r="C120" i="38" s="1"/>
  <c r="AC12" i="53"/>
  <c r="AC13" i="53"/>
  <c r="C49" i="38" s="1"/>
  <c r="AC14" i="53"/>
  <c r="C53" i="38" s="1"/>
  <c r="AC15" i="53"/>
  <c r="AC16" i="53"/>
  <c r="AC17" i="53"/>
  <c r="AC18" i="53"/>
  <c r="C21" i="38" s="1"/>
  <c r="AC19" i="53"/>
  <c r="C26" i="38" s="1"/>
  <c r="AC20" i="53"/>
  <c r="AC21" i="53"/>
  <c r="AC22" i="53"/>
  <c r="C40" i="38" s="1"/>
  <c r="AC23" i="53"/>
  <c r="C32" i="38" s="1"/>
  <c r="AC24" i="53"/>
  <c r="AC25" i="53"/>
  <c r="C33" i="38" s="1"/>
  <c r="AC26" i="53"/>
  <c r="AC27" i="53"/>
  <c r="C51"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6" i="38" l="1"/>
  <c r="C37" i="38"/>
  <c r="C65" i="38"/>
  <c r="C4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M2854" i="43"/>
  <c r="M2853" i="43" s="1"/>
  <c r="L2854" i="43"/>
  <c r="K2854" i="43"/>
  <c r="J2854" i="43"/>
  <c r="I2854" i="43"/>
  <c r="I2853" i="43" s="1"/>
  <c r="H2854" i="43"/>
  <c r="H2853" i="43" s="1"/>
  <c r="G2854" i="43"/>
  <c r="F2854" i="43"/>
  <c r="E2854" i="43"/>
  <c r="D2854" i="43"/>
  <c r="N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2" i="43" s="1"/>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G2545" i="43"/>
  <c r="F2545" i="43"/>
  <c r="F2544" i="43" s="1"/>
  <c r="E2545" i="43"/>
  <c r="E2544" i="43" s="1"/>
  <c r="D2545" i="43"/>
  <c r="L2544" i="43"/>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F2360" i="43" s="1"/>
  <c r="E2361" i="43"/>
  <c r="D2361" i="43"/>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K1494" i="43" s="1"/>
  <c r="J1495" i="43"/>
  <c r="I1495" i="43"/>
  <c r="H1495" i="43"/>
  <c r="G1495" i="43"/>
  <c r="G1494" i="43" s="1"/>
  <c r="F1495" i="43"/>
  <c r="E1495" i="43"/>
  <c r="D1495" i="43"/>
  <c r="M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1" i="43" s="1"/>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J2360" i="43" l="1"/>
  <c r="O1860" i="43"/>
  <c r="G2907" i="43"/>
  <c r="N2360" i="43"/>
  <c r="G1860" i="43"/>
  <c r="P1523" i="43"/>
  <c r="K743" i="43"/>
  <c r="L1860" i="43"/>
  <c r="M743" i="43"/>
  <c r="P35" i="43"/>
  <c r="L2360" i="43"/>
  <c r="F2907" i="43"/>
  <c r="G2360" i="43"/>
  <c r="P2442" i="43"/>
  <c r="I1860" i="43"/>
  <c r="P1984" i="43"/>
  <c r="E1494" i="43"/>
  <c r="P1017" i="43"/>
  <c r="P926" i="43"/>
  <c r="J264" i="43"/>
  <c r="P478" i="43"/>
  <c r="M264" i="43"/>
  <c r="I264" i="43"/>
  <c r="E264" i="43"/>
  <c r="P346" i="43"/>
  <c r="P171" i="43"/>
  <c r="P130" i="43"/>
  <c r="P377" i="43"/>
  <c r="E743" i="43"/>
  <c r="N2907" i="43"/>
  <c r="H2907" i="43"/>
  <c r="P67" i="43"/>
  <c r="P243" i="43"/>
  <c r="P1829" i="43"/>
  <c r="F2853" i="43"/>
  <c r="J2853" i="43"/>
  <c r="K264" i="43"/>
  <c r="F264" i="43"/>
  <c r="N264" i="43"/>
  <c r="L743" i="43"/>
  <c r="J743" i="43"/>
  <c r="P1199" i="43"/>
  <c r="L1494" i="43"/>
  <c r="J1494" i="43"/>
  <c r="F1860" i="43"/>
  <c r="N1860" i="43"/>
  <c r="P2870" i="43"/>
  <c r="G2853" i="43"/>
  <c r="K2853" i="43"/>
  <c r="O2853" i="43"/>
  <c r="G2544" i="43"/>
  <c r="O2544" i="43"/>
  <c r="D2853" i="43"/>
  <c r="L2853" i="43"/>
  <c r="L2907" i="43"/>
  <c r="I1494" i="43"/>
  <c r="G264" i="43"/>
  <c r="O264" i="43"/>
  <c r="D743" i="43"/>
  <c r="P744" i="43"/>
  <c r="H743" i="43"/>
  <c r="I743" i="43"/>
  <c r="P1361" i="43"/>
  <c r="D1494" i="43"/>
  <c r="F1494" i="43"/>
  <c r="N1494" i="43"/>
  <c r="H1494" i="43"/>
  <c r="J1860" i="43"/>
  <c r="P1963" i="43"/>
  <c r="P2523" i="43"/>
  <c r="D2544" i="43"/>
  <c r="H2544" i="43"/>
  <c r="P2801" i="43"/>
  <c r="P2876" i="43"/>
  <c r="J2907" i="43"/>
  <c r="P2980" i="43"/>
  <c r="E2907" i="43"/>
  <c r="I2907" i="43"/>
  <c r="M2907" i="43"/>
  <c r="P387" i="43"/>
  <c r="G743" i="43"/>
  <c r="O743" i="43"/>
  <c r="P1108" i="43"/>
  <c r="P1538" i="43"/>
  <c r="P1732" i="43"/>
  <c r="P2137" i="43"/>
  <c r="D2360" i="43"/>
  <c r="P2361" i="43"/>
  <c r="H2360" i="43"/>
  <c r="K2360" i="43"/>
  <c r="P2755" i="43"/>
  <c r="I2544" i="43"/>
  <c r="K2907" i="43"/>
  <c r="P2944" i="43"/>
  <c r="P265" i="43"/>
  <c r="H264" i="43"/>
  <c r="P549" i="43"/>
  <c r="L264" i="43"/>
  <c r="P570" i="43"/>
  <c r="P652" i="43"/>
  <c r="F743" i="43"/>
  <c r="N743" i="43"/>
  <c r="P835" i="43"/>
  <c r="P1412" i="43"/>
  <c r="P1620" i="43"/>
  <c r="P1701" i="43"/>
  <c r="P1767" i="43"/>
  <c r="D1860" i="43"/>
  <c r="P1861" i="43"/>
  <c r="H1860" i="43"/>
  <c r="K1860" i="43"/>
  <c r="P2056" i="43"/>
  <c r="E1860" i="43"/>
  <c r="M1860" i="43"/>
  <c r="E2360" i="43"/>
  <c r="I2360" i="43"/>
  <c r="M2360" i="43"/>
  <c r="K2544" i="43"/>
  <c r="P2908" i="43"/>
  <c r="P3004" i="43"/>
  <c r="O2907" i="43"/>
  <c r="O13" i="43"/>
  <c r="P13" i="43" s="1"/>
  <c r="P3018" i="43"/>
  <c r="W147" i="45" s="1"/>
  <c r="D2907" i="43"/>
  <c r="P2545" i="43"/>
  <c r="P1495" i="43"/>
  <c r="D264" i="43"/>
  <c r="P20" i="43"/>
  <c r="P22" i="43"/>
  <c r="P15" i="43"/>
  <c r="P18" i="43"/>
  <c r="P9" i="43"/>
  <c r="P2360" i="43" l="1"/>
  <c r="P743" i="43"/>
  <c r="P264" i="43"/>
  <c r="P1494" i="43"/>
  <c r="P2853" i="43"/>
  <c r="P2544" i="43"/>
  <c r="P2907"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I74" i="30"/>
  <c r="I73" i="30" s="1"/>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34" i="30" l="1"/>
  <c r="G34" i="30"/>
  <c r="K34" i="30"/>
  <c r="F34" i="30"/>
  <c r="J34" i="30"/>
  <c r="N34" i="30"/>
  <c r="D5" i="37"/>
  <c r="H5" i="37"/>
  <c r="L5" i="37"/>
  <c r="H2" i="30"/>
  <c r="L2" i="30"/>
  <c r="I34" i="30"/>
  <c r="M34" i="30"/>
  <c r="F73" i="30"/>
  <c r="J73" i="30"/>
  <c r="N73" i="30"/>
  <c r="M332" i="36"/>
  <c r="M2" i="30"/>
  <c r="F2" i="30"/>
  <c r="J2" i="30"/>
  <c r="N2" i="30"/>
  <c r="O34" i="30"/>
  <c r="I2" i="30"/>
  <c r="G2" i="30"/>
  <c r="K2" i="30"/>
  <c r="O2" i="30"/>
  <c r="P29" i="30"/>
  <c r="D29" i="47" s="1"/>
  <c r="D34" i="30"/>
  <c r="H34" i="30"/>
  <c r="L34" i="30"/>
  <c r="D73" i="30"/>
  <c r="H73" i="30"/>
  <c r="L73" i="30"/>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3" i="37" l="1"/>
  <c r="K3" i="37"/>
  <c r="E3" i="37"/>
  <c r="K14" i="37"/>
  <c r="K19" i="37" s="1"/>
  <c r="B57" i="46" s="1"/>
  <c r="C70" i="45" s="1"/>
  <c r="B70" i="45" s="1"/>
  <c r="BQ2" i="47" s="1"/>
  <c r="G3" i="37"/>
  <c r="O157" i="30"/>
  <c r="H3" i="37"/>
  <c r="L3" i="37"/>
  <c r="I3" i="37"/>
  <c r="F3" i="37"/>
  <c r="D3" i="37"/>
  <c r="AB121" i="45"/>
  <c r="D2" i="30"/>
  <c r="P2" i="30" s="1"/>
  <c r="D4" i="47" s="1"/>
  <c r="B56" i="46"/>
  <c r="C69" i="45" s="1"/>
  <c r="B69" i="45" s="1"/>
  <c r="BP2" i="47" s="1"/>
  <c r="J19" i="37"/>
  <c r="X98" i="45"/>
  <c r="CX2" i="47" s="1"/>
  <c r="X97" i="45"/>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D8" i="37"/>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5" i="31" l="1"/>
  <c r="E9" i="3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<sst xmlns="http://schemas.openxmlformats.org/spreadsheetml/2006/main" count="7438" uniqueCount="3329">
  <si>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</si>
  <si>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</si>
  <si>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</si>
  <si>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</si>
  <si>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</si>
  <si>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</si>
  <si>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</si>
  <si>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</si>
  <si>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</si>
  <si>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</si>
  <si>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</si>
  <si>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</si>
  <si>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</si>
  <si>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</si>
  <si>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</si>
  <si>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</si>
  <si>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</si>
  <si>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</si>
  <si>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</si>
  <si>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</si>
  <si>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</si>
  <si>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</si>
  <si>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</si>
  <si>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</si>
  <si>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</si>
  <si>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</si>
  <si>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</si>
  <si>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</si>
  <si>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</si>
  <si>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</si>
  <si>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</si>
  <si>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</si>
  <si>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</si>
  <si>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</si>
  <si>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</si>
  <si>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</si>
  <si>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</si>
  <si>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</si>
  <si>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</si>
  <si>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</si>
  <si>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</si>
  <si>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</si>
  <si>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</si>
  <si>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</si>
  <si>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</si>
  <si>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</si>
  <si>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</si>
  <si>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</si>
  <si>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</si>
  <si>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</si>
  <si>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</si>
  <si>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</si>
  <si>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</si>
  <si>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</si>
  <si>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</si>
  <si>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</si>
  <si>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</si>
  <si>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</si>
  <si>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</si>
  <si>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</si>
  <si>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</si>
  <si>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</si>
  <si>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</si>
  <si>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</si>
  <si>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</si>
  <si>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</si>
  <si>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</si>
  <si>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</si>
  <si>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</si>
  <si>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</si>
  <si>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</si>
  <si>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</si>
  <si>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</si>
  <si>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</si>
  <si>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</si>
  <si>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</si>
  <si>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</si>
  <si>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</si>
  <si>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</si>
  <si>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</si>
  <si>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</si>
  <si>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</si>
  <si>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</si>
  <si>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</si>
  <si>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</si>
  <si>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</si>
  <si>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</si>
  <si>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</si>
  <si>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</si>
  <si>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</si>
  <si>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</si>
  <si>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</si>
  <si>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</si>
  <si>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</si>
  <si>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</si>
  <si>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</si>
  <si>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</si>
  <si>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</si>
  <si>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</si>
  <si>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</si>
  <si>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</si>
  <si>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</si>
  <si>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</si>
  <si>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</si>
  <si>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</si>
  <si>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</si>
  <si>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</si>
  <si>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</si>
  <si>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</si>
  <si>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</si>
  <si>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</si>
  <si>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</si>
  <si>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</si>
  <si>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</si>
  <si>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</si>
  <si>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</si>
  <si>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</si>
  <si>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</si>
  <si>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</si>
  <si>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</si>
  <si>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</si>
  <si>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</si>
  <si>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</si>
  <si>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</si>
  <si>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</si>
  <si>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</si>
  <si>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</si>
  <si>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</si>
  <si>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</si>
  <si>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</si>
  <si>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</si>
  <si>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</si>
  <si>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</si>
  <si>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</si>
  <si>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</si>
  <si>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</si>
  <si>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</si>
  <si>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</si>
  <si>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</si>
  <si>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</si>
  <si>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</si>
  <si>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</si>
  <si>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</si>
  <si>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</si>
  <si>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</si>
  <si>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</si>
  <si>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</si>
  <si>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</si>
  <si>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</si>
  <si>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</si>
  <si>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</si>
  <si>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</si>
  <si>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</si>
  <si>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</si>
  <si>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</si>
  <si>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</si>
  <si>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</si>
  <si>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</si>
  <si>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</si>
  <si>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</si>
  <si>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</si>
  <si>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</si>
  <si>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</si>
  <si>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</si>
  <si>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</si>
  <si>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</si>
  <si>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</si>
  <si>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</si>
  <si>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</si>
  <si>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</si>
  <si>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</si>
  <si>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</si>
  <si>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</si>
  <si>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</si>
  <si>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</si>
  <si>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</si>
  <si>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</si>
  <si>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</si>
  <si>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</si>
  <si>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</si>
  <si>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</si>
  <si>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</si>
  <si>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</si>
  <si>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</si>
  <si>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</si>
  <si>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</si>
  <si>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</si>
  <si>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</si>
  <si>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</si>
  <si>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</si>
  <si>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</si>
  <si>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</si>
  <si>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</si>
  <si>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</si>
  <si>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</si>
  <si>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</si>
  <si>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</si>
  <si>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</si>
  <si>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</si>
  <si>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</si>
  <si>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</si>
  <si>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</si>
  <si>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</si>
  <si>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</si>
  <si>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</si>
  <si>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</si>
  <si>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</si>
  <si>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</si>
  <si>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</si>
  <si>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</si>
  <si>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</si>
  <si>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</si>
  <si>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</si>
  <si>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</si>
  <si>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</si>
  <si>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</si>
  <si>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</si>
  <si>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</si>
  <si>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</si>
  <si>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</si>
  <si>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</si>
  <si>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</si>
  <si>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</si>
  <si>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</si>
  <si>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</si>
  <si>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</si>
  <si>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</si>
  <si>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</si>
  <si>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</si>
  <si>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</si>
  <si>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</si>
  <si>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</si>
  <si>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</si>
  <si>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</si>
  <si>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</si>
  <si>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</si>
  <si>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</si>
  <si>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</si>
  <si>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</si>
  <si>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</si>
  <si>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</si>
  <si>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</si>
  <si>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</si>
  <si>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</si>
  <si>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</si>
  <si>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</si>
  <si>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</si>
  <si>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</si>
  <si>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</si>
  <si>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</si>
  <si>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</si>
  <si>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</si>
  <si>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</si>
  <si>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</si>
  <si>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</si>
  <si>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</si>
  <si>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</si>
  <si>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</si>
  <si>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</si>
  <si>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</si>
  <si>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</si>
  <si>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</si>
  <si>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</si>
  <si>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</si>
  <si>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</si>
  <si>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</si>
  <si>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</si>
  <si>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</si>
  <si>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</si>
  <si>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</si>
  <si>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</si>
  <si>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</si>
  <si>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</si>
  <si>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</si>
  <si>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</si>
  <si>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</si>
  <si>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</si>
  <si>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</si>
  <si>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</si>
  <si>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</si>
  <si>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</si>
  <si>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</si>
  <si>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</si>
  <si>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</si>
  <si>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</si>
  <si>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</si>
  <si>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</si>
  <si>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</si>
  <si>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</si>
  <si>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</si>
  <si>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</si>
  <si>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</si>
  <si>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</si>
  <si>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</si>
  <si>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</si>
  <si>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</si>
  <si>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</si>
  <si>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</si>
  <si>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</si>
  <si>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</si>
  <si>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</si>
  <si>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</si>
  <si>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</si>
  <si>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</si>
  <si>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</si>
  <si>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</si>
  <si>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</si>
  <si>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</si>
  <si>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</si>
  <si>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</si>
  <si>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</si>
  <si>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</si>
  <si>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</si>
  <si>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</si>
  <si>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</si>
  <si>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</si>
  <si>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</si>
  <si>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</si>
  <si>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</si>
  <si>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</si>
  <si>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</si>
  <si>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</si>
  <si>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</si>
  <si>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</si>
  <si>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</si>
  <si>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</si>
  <si>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</si>
  <si>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</si>
  <si>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</si>
  <si>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</si>
  <si>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</si>
  <si>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</si>
  <si>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</si>
  <si>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</si>
  <si>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</si>
  <si>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</si>
  <si>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</si>
  <si>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</si>
  <si>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</si>
  <si>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</si>
  <si>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</si>
  <si>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</si>
  <si>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</si>
  <si>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</si>
  <si>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</si>
  <si>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</si>
  <si>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</si>
  <si>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</si>
  <si>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</si>
  <si>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</si>
  <si>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</si>
  <si>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</si>
  <si>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</si>
  <si>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</si>
  <si>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</si>
  <si>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</si>
  <si>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</si>
  <si>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</si>
  <si>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</si>
  <si>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</si>
  <si>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</si>
  <si>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</si>
  <si>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</si>
  <si>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</si>
  <si>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</si>
  <si>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</si>
  <si>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</si>
  <si>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</si>
  <si>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</si>
  <si>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</si>
  <si>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</si>
  <si>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</si>
  <si>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</si>
  <si>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</si>
  <si>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</si>
  <si>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</si>
  <si>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</si>
  <si>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</si>
  <si>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</si>
  <si>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</si>
  <si>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</si>
  <si>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</si>
  <si>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</si>
  <si>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</si>
  <si>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</si>
  <si>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</si>
  <si>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</si>
  <si>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</si>
  <si>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</si>
  <si>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</si>
  <si>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</si>
  <si>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</si>
  <si>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</si>
  <si>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</si>
  <si>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</si>
  <si>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</si>
  <si>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</si>
  <si>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</si>
  <si>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</si>
  <si>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</si>
  <si>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</si>
  <si>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</si>
  <si>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</si>
  <si>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</si>
  <si>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</si>
  <si>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</si>
  <si>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</si>
  <si>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</si>
  <si>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</si>
  <si>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</si>
  <si>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</si>
  <si>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</si>
  <si>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</si>
  <si>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</si>
  <si>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</si>
  <si>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</si>
  <si>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</si>
  <si>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</si>
  <si>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</si>
  <si>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</si>
  <si>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</si>
  <si>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</si>
  <si>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</si>
  <si>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</si>
  <si>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</si>
  <si>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</si>
  <si>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</si>
  <si>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</si>
  <si>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</si>
  <si>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</si>
  <si>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</si>
  <si>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</si>
  <si>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</si>
  <si>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</si>
  <si>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</si>
  <si>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</si>
  <si>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</si>
  <si>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</si>
  <si>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</si>
  <si>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</si>
  <si>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</si>
  <si>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</si>
  <si>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</si>
  <si>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</si>
  <si>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</si>
  <si>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</si>
  <si>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</si>
  <si>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</si>
  <si>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</si>
  <si>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</si>
  <si>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</si>
  <si>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</si>
  <si>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</si>
  <si>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</si>
  <si>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</si>
  <si>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</si>
  <si>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</si>
  <si>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</si>
  <si>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</si>
  <si>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</si>
  <si>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</si>
  <si>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</si>
  <si>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</si>
  <si>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</si>
  <si>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</si>
  <si>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</si>
  <si>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</si>
  <si>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</si>
  <si>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</si>
  <si>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</si>
  <si>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</si>
  <si>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</si>
  <si>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</si>
  <si>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</si>
  <si>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</si>
  <si>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</si>
  <si>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</si>
  <si>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</si>
  <si>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</si>
  <si>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</si>
  <si>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</si>
  <si>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</si>
  <si>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</si>
  <si>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</si>
  <si>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</si>
  <si>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</si>
  <si>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</si>
  <si>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</si>
  <si>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</si>
  <si>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</si>
  <si>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</si>
  <si>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</si>
  <si>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</si>
  <si>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</si>
  <si>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</si>
  <si>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</si>
  <si>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</si>
  <si>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</si>
  <si>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</si>
  <si>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</si>
  <si>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</si>
  <si>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</si>
  <si>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</si>
  <si>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</si>
  <si>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</si>
  <si>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</si>
  <si>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</si>
  <si>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</si>
  <si>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</si>
  <si>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</si>
  <si>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</si>
  <si>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</si>
  <si>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</si>
  <si>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</si>
  <si>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</si>
  <si>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</si>
  <si>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</si>
  <si>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</si>
  <si>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</si>
  <si>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</si>
  <si>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</si>
  <si>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</si>
  <si>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</si>
  <si>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</si>
  <si>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</si>
  <si>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</si>
  <si>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</si>
  <si>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</si>
  <si>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</si>
  <si>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</si>
  <si>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</si>
  <si>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</si>
  <si>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</si>
  <si>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</si>
  <si>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</si>
  <si>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</si>
  <si>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</si>
  <si>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</si>
  <si>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</si>
  <si>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</si>
  <si>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</si>
  <si>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</si>
  <si>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</si>
  <si>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</si>
  <si>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</si>
  <si>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</si>
  <si>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</si>
  <si>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</si>
  <si>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</si>
  <si>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</si>
  <si>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</si>
  <si>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</si>
  <si>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</si>
  <si>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</si>
  <si>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</si>
  <si>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</si>
  <si>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</si>
  <si>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</si>
  <si>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</si>
  <si>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</si>
  <si>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</si>
  <si>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</si>
  <si>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</si>
  <si>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</si>
  <si>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</si>
  <si>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</si>
  <si>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</si>
  <si>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</si>
  <si>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</si>
  <si>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</si>
  <si>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</si>
  <si>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</si>
  <si>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</si>
  <si>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</si>
  <si>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</si>
  <si>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</si>
  <si>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</si>
  <si>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</si>
  <si>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</si>
  <si>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</si>
  <si>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</si>
  <si>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</si>
  <si>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</si>
  <si>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</si>
  <si>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</si>
  <si>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</si>
  <si>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</si>
  <si>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</si>
  <si>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</si>
  <si>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</si>
  <si>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</si>
  <si>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</si>
  <si>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</si>
  <si>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</si>
  <si>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</si>
  <si>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</si>
  <si>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</si>
  <si>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</si>
  <si>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</si>
  <si>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</si>
  <si>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</si>
  <si>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</si>
  <si>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</si>
  <si>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</si>
  <si>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</si>
  <si>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</si>
  <si>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</si>
  <si>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</si>
  <si>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</si>
  <si>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</si>
  <si>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</si>
  <si>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</si>
  <si>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</si>
  <si>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</si>
  <si>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</si>
  <si>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</si>
  <si>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</si>
  <si>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</si>
  <si>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</si>
  <si>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</si>
  <si>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</si>
  <si>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</si>
  <si>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</si>
  <si>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</si>
  <si>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</si>
  <si>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</si>
  <si>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</si>
  <si>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</si>
  <si>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</si>
  <si>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</si>
  <si>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</si>
  <si>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</si>
  <si>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</si>
  <si>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</si>
  <si>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</si>
  <si>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</si>
  <si>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</si>
  <si>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</si>
  <si>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</si>
  <si>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</si>
  <si>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</si>
  <si>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</si>
  <si>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</si>
  <si>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</si>
  <si>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</si>
  <si>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</si>
  <si>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</si>
  <si>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</si>
  <si>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</si>
  <si>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</si>
  <si>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</si>
  <si>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</si>
  <si>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</si>
  <si>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</si>
  <si>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</si>
  <si>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</si>
  <si>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</si>
  <si>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</si>
  <si>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</si>
  <si>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</si>
  <si>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</si>
  <si>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</si>
  <si>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</si>
  <si>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</si>
  <si>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</si>
  <si>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</si>
  <si>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</si>
  <si>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</si>
  <si>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</si>
  <si>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</si>
  <si>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</si>
  <si>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</si>
  <si>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</si>
  <si>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</si>
  <si>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</si>
  <si>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</si>
  <si>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</si>
  <si>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</si>
  <si>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</si>
  <si>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</si>
  <si>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</si>
  <si>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</si>
  <si>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</si>
  <si>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</si>
  <si>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</si>
  <si>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</si>
  <si>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</si>
  <si>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</si>
  <si>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</si>
  <si>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</si>
  <si>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</si>
  <si>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</si>
  <si>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</si>
  <si>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</si>
  <si>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</si>
  <si>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</si>
  <si>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</si>
  <si>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</si>
  <si>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</si>
  <si>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</si>
  <si>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</si>
  <si>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</si>
  <si>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</si>
  <si>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</si>
  <si>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</si>
  <si>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</si>
  <si>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</si>
  <si>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</si>
  <si>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</si>
  <si>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</si>
  <si>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</si>
  <si>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</si>
  <si>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</si>
  <si>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</si>
  <si>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</si>
  <si>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</si>
  <si>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</si>
  <si>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</si>
  <si>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</si>
  <si>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</si>
  <si>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</si>
  <si>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</si>
  <si>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</si>
  <si>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</si>
  <si>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</si>
  <si>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</si>
  <si>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</si>
  <si>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</si>
  <si>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</si>
  <si>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</si>
  <si>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</si>
  <si>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</si>
  <si>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</si>
  <si>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</si>
  <si>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</si>
  <si>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</si>
  <si>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</si>
  <si>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</si>
  <si>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</si>
  <si>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</si>
  <si>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</si>
  <si>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</si>
  <si>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</si>
  <si>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</si>
  <si>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</si>
  <si>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</si>
  <si>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</si>
  <si>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</si>
  <si>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</si>
  <si>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</si>
  <si>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</si>
  <si>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</si>
  <si>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</si>
  <si>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</si>
  <si>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</si>
  <si>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</si>
  <si>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</si>
  <si>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</si>
  <si>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</si>
  <si>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</si>
  <si>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</si>
  <si>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</si>
  <si>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</si>
  <si>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</si>
  <si>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</si>
  <si>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</si>
  <si>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</si>
  <si>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</si>
  <si>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</si>
  <si>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</si>
  <si>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</si>
  <si>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</si>
  <si>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</si>
  <si>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</si>
  <si>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</si>
  <si>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</si>
  <si>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</si>
  <si>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</si>
  <si>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</si>
  <si>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</si>
  <si>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</si>
  <si>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</si>
  <si>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</si>
  <si>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</si>
  <si>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</si>
  <si>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</si>
  <si>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</si>
  <si>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</si>
  <si>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</si>
  <si>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</si>
  <si>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</si>
  <si>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</si>
  <si>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</si>
  <si>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</si>
  <si>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</si>
  <si>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</si>
  <si>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</si>
  <si>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</si>
  <si>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</si>
  <si>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</si>
  <si>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</si>
  <si>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</si>
  <si>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</si>
  <si>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</si>
  <si>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</si>
  <si>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</si>
  <si>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</si>
  <si>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</si>
  <si>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</si>
  <si>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</si>
  <si>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</si>
  <si>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</si>
  <si>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</si>
  <si>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</si>
  <si>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</si>
  <si>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</si>
  <si>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</si>
  <si>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</si>
  <si>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</si>
  <si>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</si>
  <si>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</si>
  <si>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</si>
  <si>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</si>
  <si>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</si>
  <si>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</si>
  <si>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</si>
  <si>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</si>
  <si>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</si>
  <si>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</si>
  <si>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</si>
  <si>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</si>
  <si>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</si>
  <si>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</si>
  <si>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</si>
  <si>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</si>
  <si>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</si>
  <si>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</si>
  <si>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</si>
  <si>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</si>
  <si>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</si>
  <si>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</si>
  <si>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</si>
  <si>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</si>
  <si>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</si>
  <si>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</si>
  <si>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</si>
  <si>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</si>
  <si>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</si>
  <si>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</si>
  <si>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</si>
  <si>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</si>
  <si>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</si>
  <si>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</si>
  <si>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</si>
  <si>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</si>
  <si>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</si>
  <si>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</si>
  <si>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</si>
  <si>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</si>
  <si>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</si>
  <si>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</si>
  <si>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</si>
  <si>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</si>
  <si>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</si>
  <si>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</si>
  <si>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</si>
  <si>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</si>
  <si>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</si>
  <si>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</si>
  <si>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</si>
  <si>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</si>
  <si>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</si>
  <si>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</si>
  <si>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</si>
  <si>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</si>
  <si>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</si>
  <si>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</si>
  <si>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</si>
  <si>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</si>
  <si>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</si>
  <si>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</si>
  <si>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</si>
  <si>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</si>
  <si>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</si>
  <si>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</si>
  <si>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</si>
  <si>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</si>
  <si>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</si>
  <si>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</si>
  <si>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</si>
  <si>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</si>
  <si>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</si>
  <si>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</si>
  <si>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</si>
  <si>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</si>
  <si>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</si>
  <si>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</si>
  <si>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</si>
  <si>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</si>
  <si>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</si>
  <si>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</si>
  <si>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</si>
  <si>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</si>
  <si>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</si>
  <si>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</si>
  <si>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</si>
  <si>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</si>
  <si>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</si>
  <si>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</si>
  <si>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</si>
  <si>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</si>
  <si>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</si>
  <si>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</si>
  <si>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</si>
  <si>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</si>
  <si>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</si>
  <si>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</si>
  <si>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</si>
  <si>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</si>
  <si>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</si>
  <si>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</si>
  <si>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</si>
  <si>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</si>
  <si>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</si>
  <si>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</si>
  <si>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</si>
  <si>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</si>
  <si>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</si>
  <si>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</si>
  <si>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</si>
  <si>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</si>
  <si>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</si>
  <si>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</si>
  <si>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</si>
  <si>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</si>
  <si>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</si>
  <si>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</si>
  <si>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</si>
  <si>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</si>
  <si>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</si>
  <si>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</si>
  <si>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</si>
  <si>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</si>
  <si>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</si>
  <si>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</si>
  <si>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</si>
  <si>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</si>
  <si>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</si>
  <si>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</si>
  <si>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</si>
  <si>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</si>
  <si>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</si>
  <si>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</si>
  <si>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</si>
  <si>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</si>
  <si>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</si>
  <si>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</si>
  <si>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</si>
  <si>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</si>
  <si>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</si>
  <si>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</si>
  <si>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</si>
  <si>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</si>
  <si>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</si>
  <si>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</si>
  <si>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</si>
  <si>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</si>
  <si>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</si>
  <si>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</si>
  <si>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</si>
  <si>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</si>
  <si>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</si>
  <si>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</si>
  <si>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</si>
  <si>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</si>
  <si>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</si>
  <si>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</si>
  <si>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</si>
  <si>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</si>
  <si>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</si>
  <si>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</si>
  <si>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</si>
  <si>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</si>
  <si>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</si>
  <si>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</si>
  <si>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</si>
  <si>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</si>
  <si>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</si>
  <si>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</si>
  <si>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</si>
  <si>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</si>
  <si>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</si>
  <si>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</si>
  <si>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</si>
  <si>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</si>
  <si>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</si>
  <si>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</si>
  <si>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</si>
  <si>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</si>
  <si>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</si>
  <si>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</si>
  <si>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</si>
  <si>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</si>
  <si>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</si>
  <si>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</si>
  <si>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</si>
  <si>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</si>
  <si>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</si>
  <si>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</si>
  <si>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</si>
  <si>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</si>
  <si>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</si>
  <si>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</si>
  <si>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</si>
  <si>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</si>
  <si>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</si>
  <si>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</si>
  <si>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</si>
  <si>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</si>
  <si>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</si>
  <si>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</si>
  <si>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</si>
  <si>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</si>
  <si>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</si>
  <si>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</si>
  <si>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</si>
  <si>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</si>
  <si>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</si>
  <si>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</si>
  <si>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</si>
  <si>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</si>
  <si>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</si>
  <si>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</si>
  <si>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</si>
  <si>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</si>
  <si>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</si>
  <si>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</si>
  <si>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</si>
  <si>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</si>
  <si>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</si>
  <si>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</si>
  <si>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</si>
  <si>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</si>
  <si>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</si>
  <si>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</si>
  <si>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</si>
  <si>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</si>
  <si>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</si>
  <si>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</si>
  <si>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</si>
  <si>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</si>
  <si>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</si>
  <si>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</si>
  <si>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</si>
  <si>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</si>
  <si>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</si>
  <si>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</si>
  <si>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</si>
  <si>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</si>
  <si>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</si>
  <si>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</si>
  <si>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</si>
  <si>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</si>
  <si>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</si>
  <si>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</si>
  <si>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</si>
  <si>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</si>
  <si>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</si>
  <si>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</si>
  <si>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</si>
  <si>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</si>
  <si>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</si>
  <si>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</si>
  <si>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</si>
  <si>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</si>
  <si>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</si>
  <si>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</si>
  <si>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</si>
  <si>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</si>
  <si>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</si>
  <si>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</si>
  <si>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</si>
  <si>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</si>
  <si>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</si>
  <si>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</si>
  <si>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</si>
  <si>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</si>
  <si>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</si>
  <si>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</si>
  <si>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</si>
  <si>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</si>
  <si>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</si>
  <si>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</si>
  <si>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</si>
  <si>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</si>
  <si>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</si>
  <si>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</si>
  <si>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</si>
  <si>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</si>
  <si>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</si>
  <si>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</si>
  <si>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</si>
  <si>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</si>
  <si>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</si>
  <si>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</si>
  <si>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</si>
  <si>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</si>
  <si>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</si>
  <si>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</si>
  <si>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</si>
  <si>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</si>
  <si>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</si>
  <si>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</si>
  <si>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</si>
  <si>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</si>
  <si>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</si>
  <si>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</si>
  <si>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</si>
  <si>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</si>
  <si>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</si>
  <si>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</si>
  <si>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</si>
  <si>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</si>
  <si>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</si>
  <si>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</si>
  <si>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</si>
  <si>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</si>
  <si>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</si>
  <si>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</si>
  <si>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</si>
  <si>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</si>
  <si>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</si>
  <si>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</si>
  <si>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</si>
  <si>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</si>
  <si>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</si>
  <si>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</si>
  <si>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</si>
  <si>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</si>
  <si>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</si>
  <si>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</si>
  <si>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</si>
  <si>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</si>
  <si>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</si>
  <si>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</si>
  <si>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</si>
  <si>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</si>
  <si>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</si>
  <si>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</si>
  <si>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</si>
  <si>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</si>
  <si>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</si>
  <si>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</si>
  <si>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</si>
  <si>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</si>
  <si>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</si>
  <si>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</si>
  <si>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</si>
  <si>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</si>
  <si>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</si>
  <si>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</si>
  <si>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</si>
  <si>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</si>
  <si>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</si>
  <si>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</si>
  <si>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</si>
  <si>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</si>
  <si>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</si>
  <si>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</si>
  <si>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</si>
  <si>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</si>
  <si>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</si>
  <si>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</si>
  <si>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</si>
  <si>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</si>
  <si>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</si>
  <si>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</si>
  <si>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</si>
  <si>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</si>
  <si>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</si>
  <si>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</si>
  <si>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</si>
  <si>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</si>
  <si>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</si>
  <si>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</si>
  <si>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</si>
  <si>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</si>
  <si>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</si>
  <si>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</si>
  <si>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</si>
  <si>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</si>
  <si>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</si>
  <si>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</si>
  <si>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</si>
  <si>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</si>
  <si>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</si>
  <si>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</si>
  <si>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</si>
  <si>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</si>
  <si>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</si>
  <si>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</si>
  <si>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</si>
  <si>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</si>
  <si>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</si>
  <si>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</si>
  <si>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</si>
  <si>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</si>
  <si>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</si>
  <si>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</si>
  <si>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</si>
  <si>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</si>
  <si>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</si>
  <si>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</si>
  <si>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</si>
  <si>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</si>
  <si>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</si>
  <si>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</si>
  <si>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</si>
  <si>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</si>
  <si>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</si>
  <si>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</si>
  <si>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</si>
  <si>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</si>
  <si>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</si>
  <si>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</si>
  <si>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</si>
  <si>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</si>
  <si>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</si>
  <si>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</si>
  <si>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</si>
  <si>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</si>
  <si>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</si>
  <si>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</si>
  <si>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</si>
  <si>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</si>
  <si>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</si>
  <si>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</si>
  <si>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</si>
  <si>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</si>
  <si>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</si>
  <si>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</si>
  <si>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</si>
  <si>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</si>
  <si>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</si>
  <si>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</si>
  <si>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</si>
  <si>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</si>
  <si>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</si>
  <si>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</si>
  <si>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</si>
  <si>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</si>
  <si>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</si>
  <si>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</si>
  <si>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</si>
  <si>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</si>
  <si>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</si>
  <si>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</si>
  <si>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</si>
  <si>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</si>
  <si>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</si>
  <si>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</si>
  <si>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</si>
  <si>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</si>
  <si>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</si>
  <si>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</si>
  <si>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</si>
  <si>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</si>
  <si>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</si>
  <si>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</si>
  <si>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</si>
  <si>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</si>
  <si>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</si>
  <si>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</si>
  <si>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</si>
  <si>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</si>
  <si>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</si>
  <si>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</si>
  <si>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</si>
  <si>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</si>
  <si>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</si>
  <si>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</si>
  <si>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</si>
  <si>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</si>
  <si>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</si>
  <si>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</si>
  <si>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</si>
  <si>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</si>
  <si>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</si>
  <si>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</si>
  <si>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</si>
  <si>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</si>
  <si>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</si>
  <si>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</si>
  <si>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</si>
  <si>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</si>
  <si>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</si>
  <si>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</si>
  <si>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</si>
  <si>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</si>
  <si>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</si>
  <si>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</si>
  <si>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</si>
  <si>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</si>
  <si>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</si>
  <si>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</si>
  <si>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</si>
  <si>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</si>
  <si>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</si>
  <si>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</si>
  <si>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</si>
  <si>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</si>
  <si>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</si>
  <si>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</si>
  <si>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</si>
  <si>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</si>
  <si>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</si>
  <si>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</si>
  <si>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</si>
  <si>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</si>
  <si>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</si>
  <si>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</si>
  <si>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</si>
  <si>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</si>
  <si>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</si>
  <si>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</si>
  <si>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</si>
  <si>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</si>
  <si>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</si>
  <si>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</si>
  <si>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</si>
  <si>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</si>
  <si>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</si>
  <si>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</si>
  <si>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</si>
  <si>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</si>
  <si>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</si>
  <si>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</si>
  <si>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</si>
  <si>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</si>
  <si>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</si>
  <si>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</si>
  <si>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</si>
  <si>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</si>
  <si>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</si>
  <si>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</si>
  <si>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</si>
  <si>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</si>
  <si>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</si>
  <si>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</si>
  <si>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</si>
  <si>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</si>
  <si>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</si>
  <si>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</si>
  <si>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</si>
  <si>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</si>
  <si>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</si>
  <si>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</si>
  <si>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</si>
  <si>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</si>
  <si>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</si>
  <si>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</si>
  <si>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</si>
  <si>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</si>
  <si>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</si>
  <si>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</si>
  <si>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</si>
  <si>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</si>
  <si>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</si>
  <si>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</si>
  <si>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</si>
  <si>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</si>
  <si>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</si>
  <si>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</si>
  <si>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</si>
  <si>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</si>
  <si>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</si>
  <si>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</si>
  <si>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</si>
  <si>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</si>
  <si>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</si>
  <si>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</si>
  <si>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</si>
  <si>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</si>
  <si>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</si>
  <si>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</si>
  <si>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</si>
  <si>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</si>
  <si>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</si>
  <si>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</si>
  <si>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</si>
  <si>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</si>
  <si>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</si>
  <si>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</si>
  <si>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</si>
  <si>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</si>
  <si>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</si>
  <si>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</si>
  <si>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</si>
  <si>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</si>
  <si>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</si>
  <si>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</si>
  <si>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</si>
  <si>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</si>
  <si>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</si>
  <si>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</si>
  <si>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</si>
  <si>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</si>
  <si>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</si>
  <si>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</si>
  <si>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</si>
  <si>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</si>
  <si>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</si>
  <si>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</si>
  <si>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</si>
  <si>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</si>
  <si>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</si>
  <si>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</si>
  <si>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</si>
  <si>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</si>
  <si>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</si>
  <si>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</si>
  <si>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</si>
  <si>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</si>
  <si>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</si>
  <si>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</si>
  <si>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</si>
  <si>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</si>
  <si>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</si>
  <si>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</si>
  <si>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</si>
  <si>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</si>
  <si>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</si>
  <si>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</si>
  <si>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</si>
  <si>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</si>
  <si>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</si>
  <si>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</si>
  <si>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</si>
  <si>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</si>
  <si>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</si>
  <si>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</si>
  <si>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</si>
  <si>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</si>
  <si>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</si>
  <si>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</si>
  <si>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</si>
  <si>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</si>
  <si>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</si>
  <si>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</si>
  <si>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</si>
  <si>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</si>
  <si>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</si>
  <si>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</si>
  <si>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</si>
  <si>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</si>
  <si>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</si>
  <si>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</si>
  <si>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</si>
  <si>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</si>
  <si>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</si>
  <si>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</si>
  <si>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</si>
  <si>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</si>
  <si>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</si>
  <si>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</si>
  <si>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</si>
  <si>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</si>
  <si>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</si>
  <si>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</si>
  <si>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</si>
  <si>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</si>
  <si>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</si>
  <si>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</si>
  <si>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</si>
  <si>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</si>
  <si>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</si>
  <si>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</si>
  <si>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</si>
  <si>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</si>
  <si>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</si>
  <si>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</si>
  <si>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</si>
  <si>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</si>
  <si>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</si>
  <si>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</si>
  <si>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</si>
  <si>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</si>
  <si>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</si>
  <si>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</si>
  <si>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</si>
  <si>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</si>
  <si>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</si>
  <si>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</si>
  <si>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</si>
  <si>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</si>
  <si>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</si>
  <si>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</si>
  <si>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</si>
  <si>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</si>
  <si>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</si>
  <si>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</si>
  <si>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</si>
  <si>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</si>
  <si>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</si>
  <si>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</si>
  <si>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</si>
  <si>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</si>
  <si>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</si>
  <si>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</si>
  <si>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</si>
  <si>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</si>
  <si>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</si>
  <si>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</si>
  <si>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</si>
  <si>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</si>
  <si>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</si>
  <si>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</si>
  <si>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</si>
  <si>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</si>
  <si>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</si>
  <si>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</si>
  <si>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</si>
  <si>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</si>
  <si>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</si>
  <si>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</si>
  <si>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</si>
  <si>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</si>
  <si>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</si>
  <si>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</si>
  <si>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</si>
  <si>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</si>
  <si>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</si>
  <si>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</si>
  <si>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</si>
  <si>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</si>
  <si>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</si>
  <si>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</si>
  <si>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</si>
  <si>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</si>
  <si>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</si>
  <si>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</si>
  <si>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</si>
  <si>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</si>
  <si>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</si>
  <si>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</si>
  <si>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</si>
  <si>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</si>
  <si>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</si>
  <si>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</si>
  <si>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</si>
  <si>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</si>
  <si>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</si>
  <si>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</si>
  <si>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</si>
  <si>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</si>
  <si>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</si>
  <si>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</si>
  <si>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</si>
  <si>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</si>
  <si>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</si>
  <si>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</si>
  <si>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</si>
  <si>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</si>
  <si>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</si>
  <si>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</si>
  <si>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</si>
  <si>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</si>
  <si>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</si>
  <si>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</si>
  <si>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</si>
  <si>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</si>
  <si>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</si>
  <si>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</si>
  <si>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</si>
  <si>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</si>
  <si>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</si>
  <si>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</si>
  <si>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</si>
  <si>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</si>
  <si>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</si>
  <si>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</si>
  <si>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</si>
  <si>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</si>
  <si>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</si>
  <si>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</si>
  <si>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</si>
  <si>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</si>
  <si>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</si>
  <si>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</si>
  <si>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</si>
  <si>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</si>
  <si>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</si>
  <si>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</si>
  <si>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</si>
  <si>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</si>
  <si>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</si>
  <si>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</si>
  <si>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</si>
  <si>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</si>
  <si>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</si>
  <si>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</si>
  <si>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</si>
  <si>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</si>
  <si>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</si>
  <si>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</si>
  <si>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</si>
  <si>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</si>
  <si>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</si>
  <si>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</si>
  <si>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</si>
  <si>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</si>
  <si>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</si>
  <si>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</si>
  <si>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</si>
  <si>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</si>
  <si>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</si>
  <si>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</si>
  <si>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</si>
  <si>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</si>
  <si>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</si>
  <si>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</si>
  <si>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</si>
  <si>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</si>
  <si>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</si>
  <si>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</si>
  <si>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</si>
  <si>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</si>
  <si>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</si>
  <si>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</si>
  <si>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</si>
  <si>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</si>
  <si>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</si>
  <si>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</si>
  <si>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</si>
  <si>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</si>
  <si>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</si>
  <si>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</si>
  <si>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</si>
  <si>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</si>
  <si>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</si>
  <si>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</si>
  <si>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</si>
  <si>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</si>
  <si>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</si>
  <si>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</si>
  <si>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</si>
  <si>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</si>
  <si>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</si>
  <si>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</si>
  <si>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</si>
  <si>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</si>
  <si>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</si>
  <si>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</si>
  <si>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</si>
  <si>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</si>
  <si>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</si>
  <si>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</si>
  <si>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</si>
  <si>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</si>
  <si>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</si>
  <si>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</si>
  <si>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</si>
  <si>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</si>
  <si>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</si>
  <si>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</si>
  <si>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</si>
  <si>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</si>
  <si>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</si>
  <si>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</si>
  <si>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</si>
  <si>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</si>
  <si>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</si>
  <si>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</si>
  <si>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</si>
  <si>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</si>
  <si>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</si>
  <si>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</si>
  <si>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</si>
  <si>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</si>
  <si>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</si>
  <si>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</si>
  <si>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</si>
  <si>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</si>
  <si>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</si>
  <si>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</si>
  <si>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</si>
  <si>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</si>
  <si>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</si>
  <si>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</si>
  <si>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</si>
  <si>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</si>
  <si>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</si>
  <si>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</si>
  <si>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</si>
  <si>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</si>
  <si>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</si>
  <si>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</si>
  <si>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</si>
  <si>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</si>
  <si>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</si>
  <si>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</si>
  <si>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</si>
  <si>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</si>
  <si>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</si>
  <si>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</si>
  <si>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</si>
  <si>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</si>
  <si>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</si>
  <si>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</si>
  <si>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</si>
  <si>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</si>
  <si>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</si>
  <si>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</si>
  <si>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</si>
  <si>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</si>
  <si>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</si>
  <si>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</si>
  <si>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</si>
  <si>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</si>
  <si>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</si>
  <si>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</si>
  <si>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</si>
  <si>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</si>
  <si>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</si>
  <si>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</si>
  <si>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</si>
  <si>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</si>
  <si>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</si>
  <si>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</si>
  <si>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</si>
  <si>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</si>
  <si>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</si>
  <si>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</si>
  <si>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</si>
  <si>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</si>
  <si>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</si>
  <si>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</si>
  <si>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</si>
  <si>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</si>
  <si>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</si>
  <si>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</si>
  <si>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</si>
  <si>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</si>
  <si>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</si>
  <si>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</si>
  <si>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</si>
  <si>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</si>
  <si>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</si>
  <si>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</si>
  <si>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</si>
  <si>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</si>
  <si>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</si>
  <si>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</si>
  <si>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</si>
  <si>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</si>
  <si>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</si>
  <si>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</si>
  <si>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</si>
  <si>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</si>
  <si>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</si>
  <si>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</si>
  <si>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</si>
  <si>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</si>
  <si>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</si>
  <si>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</si>
  <si>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</si>
  <si>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</si>
  <si>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</si>
  <si>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</si>
  <si>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</si>
  <si>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</si>
  <si>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</si>
  <si>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</si>
  <si>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</si>
  <si>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</si>
  <si>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</si>
  <si>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</si>
  <si>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</si>
  <si>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</si>
  <si>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</si>
  <si>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</si>
  <si>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</si>
  <si>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</si>
  <si>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</si>
  <si>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</si>
  <si>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</si>
  <si>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</si>
  <si>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</si>
  <si>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</si>
  <si>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</si>
  <si>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</si>
  <si>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</si>
  <si>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</si>
  <si>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</si>
  <si>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</si>
  <si>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</si>
  <si>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</si>
  <si>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</si>
  <si>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</si>
  <si>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</si>
  <si>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</si>
  <si>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</si>
  <si>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</si>
  <si>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</si>
  <si>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</si>
  <si>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</si>
  <si>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</si>
  <si>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</si>
  <si>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</si>
  <si>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</si>
  <si>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</si>
  <si>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</si>
  <si>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</si>
  <si>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</si>
  <si>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</si>
  <si>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</si>
  <si>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</si>
  <si>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</si>
  <si>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</si>
  <si>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</si>
  <si>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</si>
  <si>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</si>
  <si>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</si>
  <si>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</si>
  <si>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</si>
  <si>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</si>
  <si>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</si>
  <si>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</si>
  <si>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</si>
  <si>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</si>
  <si>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</si>
  <si>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</si>
  <si>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</si>
  <si>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</si>
  <si>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</si>
  <si>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</si>
  <si>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</si>
  <si>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</si>
  <si>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</si>
  <si>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</si>
  <si>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</si>
  <si>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</si>
  <si>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</si>
  <si>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</si>
  <si>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</si>
  <si>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</si>
  <si>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</si>
  <si>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</si>
  <si>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</si>
  <si>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</si>
  <si>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</si>
  <si>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</si>
  <si>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</si>
  <si>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</si>
  <si>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</si>
  <si>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</si>
  <si>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</si>
  <si>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</si>
  <si>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</si>
  <si>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</si>
  <si>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</si>
  <si>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</si>
  <si>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</si>
  <si>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</si>
  <si>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</si>
  <si>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</si>
  <si>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</si>
  <si>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</si>
  <si>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</si>
  <si>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</si>
  <si>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</si>
  <si>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</si>
  <si>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</si>
  <si>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</si>
  <si>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</si>
  <si>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</si>
  <si>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</si>
  <si>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</si>
  <si>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</si>
  <si>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</si>
  <si>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</si>
  <si>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</si>
  <si>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</si>
  <si>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</si>
  <si>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</si>
  <si>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</si>
  <si>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</si>
  <si>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</si>
  <si>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</si>
  <si>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</si>
  <si>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</si>
  <si>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</si>
  <si>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</si>
  <si>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</si>
  <si>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</si>
  <si>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</si>
  <si>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</si>
  <si>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</si>
  <si>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</si>
  <si>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</si>
  <si>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</si>
  <si>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</si>
  <si>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</si>
  <si>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</si>
  <si>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</si>
  <si>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</si>
  <si>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</si>
  <si>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</si>
  <si>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</si>
  <si>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</si>
  <si>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</si>
  <si>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</si>
  <si>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</si>
  <si>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</si>
  <si>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</si>
  <si>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</si>
  <si>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</si>
  <si>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</si>
  <si>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</si>
  <si>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</si>
  <si>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</si>
  <si>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</si>
  <si>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</si>
  <si>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</si>
  <si>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</si>
  <si>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</si>
  <si>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</si>
  <si>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</si>
  <si>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</si>
  <si>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</si>
  <si>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</si>
  <si>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</si>
  <si>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</si>
  <si>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</si>
  <si>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</si>
  <si>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</si>
  <si>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</si>
  <si>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</si>
  <si>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</si>
  <si>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</si>
  <si>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</si>
  <si>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</si>
  <si>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</si>
  <si>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</si>
  <si>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</si>
  <si>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</si>
  <si>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</si>
  <si>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</si>
  <si>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</si>
  <si>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</si>
  <si>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</si>
  <si>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</si>
  <si>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</si>
  <si>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</si>
  <si>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</si>
  <si>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</si>
  <si>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</si>
  <si>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</si>
  <si>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</si>
  <si>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</si>
  <si>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</si>
  <si>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</si>
  <si>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</si>
  <si>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</si>
  <si>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</si>
  <si>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</si>
  <si>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</si>
  <si>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</si>
  <si>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</si>
  <si>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</si>
  <si>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</si>
  <si>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</si>
  <si>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</si>
  <si>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</si>
  <si>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</si>
  <si>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</si>
  <si>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</si>
  <si>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</si>
  <si>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</si>
  <si>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</si>
  <si>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</si>
  <si>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</si>
  <si>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</si>
  <si>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</si>
  <si>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</si>
  <si>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</si>
  <si>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</si>
  <si>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</si>
  <si>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</si>
  <si>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</si>
  <si>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</si>
  <si>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</si>
  <si>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</si>
  <si>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</si>
  <si>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</si>
  <si>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</si>
  <si>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</si>
  <si>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</si>
  <si>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</si>
  <si>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</si>
  <si>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</si>
  <si>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</si>
  <si>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</si>
  <si>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</si>
  <si>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</si>
  <si>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</si>
  <si>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</si>
  <si>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</si>
  <si>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</si>
  <si>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</si>
  <si>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</si>
  <si>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</si>
  <si>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</si>
  <si>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</si>
  <si>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</si>
  <si>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</si>
  <si>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</si>
  <si>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</si>
  <si>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</si>
  <si>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</si>
  <si>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</si>
  <si>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</si>
  <si>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</si>
  <si>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</si>
  <si>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</si>
  <si>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</si>
  <si>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</si>
  <si>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</si>
  <si>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</si>
  <si>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</si>
  <si>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</si>
  <si>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</si>
  <si>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</si>
  <si>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</si>
  <si>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</si>
  <si>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</si>
  <si>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</si>
  <si>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</si>
  <si>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</si>
  <si>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</si>
  <si>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</si>
  <si>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</si>
  <si>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</si>
  <si>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</si>
  <si>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</si>
  <si>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</si>
  <si>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</si>
  <si>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</si>
  <si>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</si>
  <si>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</si>
  <si>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</si>
  <si>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</si>
  <si>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</si>
  <si>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</si>
  <si>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</si>
  <si>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</si>
  <si>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</si>
  <si>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</si>
  <si>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</si>
  <si>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</si>
  <si>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</si>
  <si>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</si>
  <si>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</si>
  <si>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</si>
  <si>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</si>
  <si>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</si>
  <si>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</si>
  <si>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</si>
  <si>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</si>
  <si>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</si>
  <si>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</si>
  <si>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</si>
  <si>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</si>
  <si>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</si>
  <si>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</si>
  <si>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</si>
  <si>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</si>
  <si>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</si>
  <si>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</si>
  <si>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</si>
  <si>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</si>
  <si>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</si>
  <si>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</si>
  <si>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</si>
  <si>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</si>
  <si>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</si>
  <si>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</si>
  <si>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</si>
  <si>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</si>
  <si>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</si>
  <si>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</si>
  <si>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</si>
  <si>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</si>
  <si>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</si>
  <si>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</si>
  <si>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</si>
  <si>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</si>
  <si>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</si>
  <si>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</si>
  <si>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</si>
  <si>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</si>
  <si>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</si>
  <si>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</si>
  <si>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</si>
  <si>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</si>
  <si>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</si>
  <si>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</si>
  <si>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</si>
  <si>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</si>
  <si>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</si>
  <si>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</si>
  <si>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</si>
  <si>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</si>
  <si>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</si>
  <si>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</si>
  <si>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</si>
  <si>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</si>
  <si>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</si>
  <si>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</si>
  <si>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</si>
  <si>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</si>
  <si>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</si>
  <si>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</si>
  <si>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</si>
  <si>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</si>
  <si>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</si>
  <si>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</si>
  <si>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</si>
  <si>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</si>
  <si>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</si>
  <si>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</si>
  <si>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</si>
  <si>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</si>
  <si>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</si>
  <si>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</si>
  <si>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</si>
  <si>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</si>
  <si>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</si>
  <si>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</si>
  <si>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</si>
  <si>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</si>
  <si>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</si>
  <si>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</si>
  <si>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</si>
  <si>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</si>
  <si>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</si>
  <si>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</si>
  <si>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</si>
  <si>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</si>
  <si>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</si>
  <si>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</si>
  <si>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</si>
  <si>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</si>
  <si>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</si>
  <si>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</si>
  <si>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</si>
  <si>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</si>
  <si>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</si>
  <si>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</si>
  <si>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</si>
  <si>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</si>
  <si>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</si>
  <si>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</si>
  <si>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</si>
  <si>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</si>
  <si>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</si>
  <si>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</si>
  <si>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</si>
  <si>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</si>
  <si>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</si>
  <si>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</si>
  <si>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</si>
  <si>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</si>
  <si>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</si>
  <si>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</si>
  <si>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</si>
  <si>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</si>
  <si>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</si>
  <si>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</si>
  <si>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</si>
  <si>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</si>
  <si>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</si>
  <si>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</si>
  <si>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</si>
  <si>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</si>
  <si>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</si>
  <si>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</si>
  <si>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</si>
  <si>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</si>
  <si>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</si>
  <si>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</si>
  <si>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</si>
  <si>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</si>
  <si>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</si>
  <si>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</si>
  <si>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</si>
  <si>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</si>
  <si>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</si>
  <si>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</si>
  <si>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</si>
  <si>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</si>
  <si>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</si>
  <si>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</si>
  <si>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</si>
  <si>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</si>
  <si>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</si>
  <si>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</si>
  <si>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</si>
  <si>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</si>
  <si>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</si>
  <si>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</si>
  <si>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</si>
  <si>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</si>
  <si>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</si>
  <si>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</si>
  <si>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</si>
  <si>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</si>
  <si>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</si>
  <si>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</si>
  <si>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</si>
  <si>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</si>
  <si>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</si>
  <si>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</si>
  <si>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</si>
  <si>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</si>
  <si>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</si>
  <si>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</si>
  <si>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</si>
  <si>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</si>
  <si>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</si>
  <si>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</si>
  <si>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</si>
  <si>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</si>
  <si>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</si>
  <si>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</si>
  <si>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</si>
  <si>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</si>
  <si>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</si>
  <si>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</si>
  <si>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</si>
  <si>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</si>
  <si>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</si>
  <si>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</si>
  <si>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</si>
  <si>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</si>
  <si>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</si>
  <si>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</si>
  <si>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</si>
  <si>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</si>
  <si>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</si>
  <si>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</si>
  <si>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</si>
  <si>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</si>
  <si>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</si>
  <si>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</si>
  <si>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</si>
  <si>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</si>
  <si>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</si>
  <si>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</si>
  <si>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</si>
  <si>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</si>
  <si>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</si>
  <si>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</si>
  <si>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</si>
  <si>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</si>
  <si>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</si>
  <si>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</si>
  <si>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</si>
  <si>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</si>
  <si>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</si>
  <si>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</si>
  <si>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</si>
  <si>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</si>
  <si>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</si>
  <si>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</si>
  <si>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</si>
  <si>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</si>
  <si>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</si>
  <si>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</si>
  <si>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</si>
  <si>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</si>
  <si>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</si>
  <si>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</si>
  <si>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</si>
  <si>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</si>
  <si>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</si>
  <si>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</si>
  <si>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</si>
  <si>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</si>
  <si>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</si>
  <si>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</si>
  <si>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</si>
  <si>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</si>
  <si>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</si>
  <si>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</si>
  <si>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</si>
  <si>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</si>
  <si>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</si>
  <si>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</si>
  <si>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</si>
  <si>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</si>
  <si>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</si>
  <si>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</si>
  <si>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</si>
  <si>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</si>
  <si>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</si>
  <si>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</si>
  <si>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</si>
  <si>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</si>
  <si>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</si>
  <si>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</si>
  <si>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</si>
  <si>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</si>
  <si>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</si>
  <si>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</si>
  <si>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</si>
  <si>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</si>
  <si>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</si>
  <si>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</si>
  <si>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</si>
  <si>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</si>
  <si>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</si>
  <si>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</si>
  <si>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</si>
  <si>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</si>
  <si>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</si>
  <si>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</si>
  <si>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</si>
  <si>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</si>
  <si>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</si>
  <si>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</si>
  <si>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</si>
  <si>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</si>
  <si>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</si>
  <si>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</si>
  <si>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</si>
  <si>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</si>
  <si>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</si>
  <si>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</si>
  <si>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</si>
  <si>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</si>
  <si>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</si>
  <si>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</si>
  <si>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</si>
  <si>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</si>
  <si>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</si>
  <si>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</si>
  <si>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</si>
  <si>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</si>
  <si>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</si>
  <si>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</si>
  <si>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</si>
  <si>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</si>
  <si>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</si>
  <si>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</si>
  <si>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</si>
  <si>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</si>
  <si>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</si>
  <si>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</si>
  <si>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</si>
  <si>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</si>
  <si>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</si>
  <si>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</si>
  <si>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</si>
  <si>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</si>
  <si>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</si>
  <si>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</si>
  <si>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</si>
  <si>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</si>
  <si>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</si>
  <si>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</si>
  <si>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</si>
  <si>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</si>
  <si>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</si>
  <si>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</si>
  <si>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</si>
  <si>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</si>
  <si>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</si>
  <si>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</si>
  <si>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</si>
  <si>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</si>
  <si>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</si>
  <si>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</si>
  <si>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</si>
  <si>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</si>
  <si>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</si>
  <si>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</si>
  <si>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</si>
  <si>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</si>
  <si>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</si>
  <si>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</si>
  <si>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</si>
  <si>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</si>
  <si>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</si>
  <si>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</si>
  <si>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</si>
  <si>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</si>
  <si>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</si>
  <si>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</si>
  <si>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</si>
  <si>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</si>
  <si>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</si>
  <si>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</si>
  <si>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</si>
  <si>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</si>
  <si>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</si>
  <si>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</si>
  <si>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</si>
  <si>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</si>
  <si>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</si>
  <si>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</si>
  <si>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</si>
  <si>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</si>
  <si>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</si>
  <si>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</si>
  <si>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</si>
  <si>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</si>
  <si>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</si>
  <si>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</si>
  <si>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</si>
  <si>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</si>
  <si>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</si>
  <si>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</si>
  <si>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</si>
  <si>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</si>
  <si>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</si>
  <si>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</si>
  <si>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</si>
  <si>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</si>
  <si>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</si>
  <si>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</si>
  <si>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</si>
  <si>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</si>
  <si>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</si>
  <si>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</si>
  <si>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</si>
  <si>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</si>
  <si>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</si>
  <si>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</si>
  <si>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</si>
  <si>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</si>
  <si>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</si>
  <si>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</si>
  <si>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</si>
  <si>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</si>
  <si>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</si>
  <si>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</si>
  <si>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</si>
  <si>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</si>
  <si>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</si>
  <si>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</si>
  <si>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</si>
  <si>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</si>
  <si>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</si>
  <si>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</si>
  <si>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</si>
  <si>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</si>
  <si>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</si>
  <si>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</si>
  <si>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</si>
  <si>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</si>
  <si>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</si>
  <si>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</si>
  <si>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</si>
  <si>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</si>
  <si>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</si>
  <si>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</si>
  <si>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</si>
  <si>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</si>
  <si>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</si>
  <si>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</si>
  <si>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</si>
  <si>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</si>
  <si>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</si>
  <si>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</si>
  <si>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</si>
  <si>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</si>
  <si>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</si>
  <si>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</si>
  <si>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</si>
  <si>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</si>
  <si>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</si>
  <si>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</si>
  <si>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</si>
  <si>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</si>
  <si>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</si>
  <si>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</si>
  <si>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</si>
  <si>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</si>
  <si>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</si>
  <si>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</si>
  <si>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</si>
  <si>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</si>
  <si>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</si>
  <si>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</si>
  <si>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</si>
  <si>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</si>
  <si>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</si>
  <si>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</si>
  <si>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</si>
  <si>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</si>
  <si>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</si>
  <si>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</si>
  <si>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</si>
  <si>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</si>
  <si>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</si>
  <si>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</si>
  <si>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</si>
  <si>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</si>
  <si>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</si>
  <si>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</si>
  <si>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</si>
  <si>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</si>
  <si>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</si>
  <si>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</si>
  <si>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</si>
  <si>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</si>
  <si>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</si>
  <si>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</si>
  <si>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</si>
  <si>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</si>
  <si>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</si>
  <si>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</si>
  <si>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</si>
  <si>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</si>
  <si>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</si>
  <si>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</si>
  <si>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</si>
  <si>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</si>
  <si>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</si>
  <si>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</si>
  <si>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</si>
  <si>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</si>
  <si>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</si>
  <si>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</si>
  <si>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</si>
  <si>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</si>
  <si>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</si>
  <si>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</si>
  <si>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</si>
  <si>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</si>
  <si>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</si>
  <si>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</si>
  <si>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</si>
  <si>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</si>
  <si>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</si>
  <si>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</si>
  <si>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</si>
  <si>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</si>
  <si>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</si>
  <si>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</si>
  <si>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</si>
  <si>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</si>
  <si>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</si>
  <si>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</si>
  <si>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</si>
  <si>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</si>
  <si>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</si>
  <si>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</si>
  <si>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</si>
  <si>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</si>
  <si>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</si>
  <si>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</si>
  <si>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</si>
  <si>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</si>
  <si>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</si>
  <si>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</si>
  <si>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</si>
  <si>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</si>
  <si>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</si>
  <si>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</si>
  <si>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</si>
  <si>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</si>
  <si>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</si>
  <si>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</si>
  <si>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</si>
  <si>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</si>
  <si>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</si>
  <si>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</si>
  <si>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</si>
  <si>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</si>
  <si>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</si>
  <si>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</si>
  <si>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</si>
  <si>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</si>
  <si>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</si>
  <si>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</si>
  <si>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</si>
  <si>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</si>
  <si>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</si>
  <si>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</si>
  <si>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</si>
  <si>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</si>
  <si>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</si>
  <si>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</si>
  <si>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</si>
  <si>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</si>
  <si>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</si>
  <si>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</si>
  <si>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</si>
  <si>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</si>
  <si>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</si>
  <si>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</si>
  <si>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</si>
  <si>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</si>
  <si>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</si>
  <si>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</si>
  <si>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</si>
  <si>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</si>
  <si>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</si>
  <si>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</si>
  <si>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</si>
  <si>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</si>
  <si>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</si>
  <si>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</si>
  <si>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</si>
  <si>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</si>
  <si>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</si>
  <si>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</si>
  <si>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</si>
  <si>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</si>
  <si>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</si>
  <si>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</si>
  <si>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</si>
  <si>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</si>
  <si>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</si>
  <si>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</si>
  <si>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</si>
  <si>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</si>
  <si>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</si>
  <si>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</si>
  <si>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</si>
  <si>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</si>
  <si>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</si>
  <si>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</si>
  <si>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</si>
  <si>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</si>
  <si>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</si>
  <si>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</si>
  <si>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</si>
  <si>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</si>
  <si>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</si>
  <si>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</si>
  <si>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</si>
  <si>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</si>
  <si>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</si>
  <si>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</si>
  <si>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</si>
  <si>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</si>
  <si>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</si>
  <si>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</si>
  <si>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</si>
  <si>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</si>
  <si>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</si>
  <si>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</si>
  <si>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</si>
  <si>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</si>
  <si>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</si>
  <si>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</si>
  <si>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</si>
  <si>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</si>
  <si>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</si>
  <si>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</si>
  <si>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</si>
  <si>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</si>
  <si>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</si>
  <si>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</si>
  <si>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</si>
  <si>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</si>
  <si>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</si>
  <si>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</si>
  <si>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</si>
  <si>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</si>
  <si>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</si>
  <si>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</si>
  <si>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</si>
  <si>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</si>
  <si>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</si>
  <si>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</si>
  <si>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</si>
  <si>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</si>
  <si>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</si>
  <si>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</si>
  <si>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</si>
  <si>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</si>
  <si>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</si>
  <si>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</si>
  <si>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</si>
  <si>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</si>
  <si>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</si>
  <si>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</si>
  <si>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</si>
  <si>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</si>
  <si>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</si>
  <si>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</si>
  <si>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</si>
  <si>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</si>
  <si>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</si>
  <si>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</si>
  <si>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</si>
  <si>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</si>
  <si>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</si>
  <si>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</si>
  <si>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</si>
  <si>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</si>
  <si>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</si>
  <si>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</si>
  <si>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</si>
  <si>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</si>
  <si>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</si>
  <si>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</si>
  <si>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</si>
  <si>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</si>
  <si>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</si>
  <si>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</si>
  <si>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</si>
  <si>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</si>
  <si>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</si>
  <si>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</si>
  <si>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</si>
  <si>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</si>
  <si>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</si>
  <si>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</si>
  <si>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</si>
  <si>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</si>
  <si>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</si>
  <si>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</si>
  <si>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</si>
  <si>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</si>
  <si>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</si>
  <si>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</si>
  <si>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</si>
  <si>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</si>
  <si>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</si>
  <si>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</si>
  <si>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</si>
  <si>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</si>
  <si>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</si>
  <si>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</si>
  <si>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</si>
  <si>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</si>
  <si>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</si>
  <si>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</si>
  <si>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</si>
  <si>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</si>
  <si>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</si>
  <si>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</si>
  <si>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</si>
  <si>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</si>
  <si>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</si>
  <si>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</si>
  <si>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</si>
  <si>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</si>
  <si>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</si>
  <si>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</si>
  <si>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</si>
  <si>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</si>
  <si>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</si>
  <si>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</si>
  <si>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</si>
  <si>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</si>
  <si>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</si>
  <si>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</si>
  <si>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</si>
  <si>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</si>
  <si>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</si>
  <si>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</si>
  <si>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</si>
  <si>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</si>
  <si>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</si>
  <si>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</si>
  <si>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</si>
  <si>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</si>
  <si>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</si>
  <si>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</si>
  <si>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</si>
  <si>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</si>
  <si>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</si>
  <si>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</si>
  <si>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</si>
  <si>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</si>
  <si>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</si>
  <si>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</si>
  <si>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</si>
  <si>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</si>
  <si>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</si>
  <si>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</si>
  <si>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</si>
  <si>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</si>
  <si>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</si>
  <si>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</si>
  <si>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</si>
  <si>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</si>
  <si>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</si>
  <si>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</si>
  <si>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</si>
  <si>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</si>
  <si>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</si>
  <si>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</si>
  <si>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</si>
  <si>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</si>
  <si>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</si>
  <si>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</si>
  <si>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</si>
  <si>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</si>
  <si>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</si>
  <si>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</si>
  <si>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</si>
  <si>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</si>
  <si>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</si>
  <si>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</si>
  <si>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</si>
  <si>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</si>
  <si>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</si>
  <si>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</si>
  <si>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</si>
  <si>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</si>
  <si>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</si>
  <si>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</si>
  <si>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</si>
  <si>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</si>
  <si>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</si>
  <si>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</si>
  <si>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</si>
  <si>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</si>
  <si>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</si>
  <si>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</si>
  <si>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</si>
  <si>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</si>
  <si>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</si>
  <si>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</si>
  <si>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</si>
  <si>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</si>
  <si>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</si>
  <si>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</si>
  <si>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</si>
  <si>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</si>
  <si>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</si>
  <si>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</si>
  <si>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</si>
  <si>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</si>
  <si>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</si>
  <si>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</si>
  <si>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</si>
  <si>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</si>
  <si>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</si>
  <si>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</si>
  <si>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</si>
  <si>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</si>
  <si>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</si>
  <si>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</si>
  <si>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</si>
  <si>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</si>
  <si>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</si>
  <si>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</si>
  <si>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</si>
  <si>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</si>
  <si>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</si>
  <si>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</si>
  <si>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</si>
  <si>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</si>
  <si>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</si>
  <si>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</si>
  <si>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</si>
  <si>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</si>
  <si>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</si>
  <si>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</si>
  <si>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</si>
  <si>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</si>
  <si>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</si>
  <si>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</si>
  <si>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</si>
  <si>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</si>
  <si>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</si>
  <si>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</si>
  <si>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</si>
  <si>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</si>
  <si>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</si>
  <si>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</si>
  <si>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</si>
  <si>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</si>
  <si>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</si>
  <si>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</si>
  <si>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</si>
  <si>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</si>
  <si>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</si>
  <si>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</si>
  <si>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</si>
  <si>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</si>
  <si>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</si>
  <si>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</si>
  <si>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</si>
  <si>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</si>
  <si>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</si>
  <si>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</si>
  <si>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</si>
  <si>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</si>
  <si>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</si>
  <si>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</si>
  <si>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</si>
  <si>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</si>
  <si>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</si>
  <si>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</si>
  <si>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</si>
  <si>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</si>
  <si>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</si>
  <si>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</si>
  <si>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</si>
  <si>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</si>
  <si>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</si>
  <si>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</si>
  <si>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</si>
  <si>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</si>
  <si>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</si>
  <si>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</si>
  <si>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</si>
  <si>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</si>
  <si>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</si>
  <si>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</si>
  <si>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</si>
  <si>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</si>
  <si>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</si>
  <si>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</si>
  <si>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</si>
  <si>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</si>
  <si>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</si>
  <si>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</si>
  <si>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</si>
  <si>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</si>
  <si>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</si>
  <si>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</si>
  <si>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</si>
  <si>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</si>
  <si>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</si>
  <si>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</si>
  <si>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</si>
  <si>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</si>
  <si>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</si>
  <si>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</si>
  <si>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</si>
  <si>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</si>
  <si>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</si>
  <si>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</si>
  <si>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</si>
  <si>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</si>
  <si>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</si>
  <si>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</si>
  <si>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</si>
  <si>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</si>
  <si>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</si>
  <si>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</si>
  <si>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</si>
  <si>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</si>
  <si>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</si>
  <si>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</si>
  <si>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</si>
  <si>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</si>
  <si>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</si>
  <si>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</si>
  <si>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</si>
  <si>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</si>
  <si>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</si>
  <si>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</si>
  <si>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</si>
  <si>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</si>
  <si>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</si>
  <si>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</si>
  <si>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</si>
  <si>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</si>
  <si>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</si>
  <si>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</si>
  <si>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</si>
  <si>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</si>
  <si>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</si>
  <si>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</si>
  <si>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</si>
  <si>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</si>
  <si>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</si>
  <si>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</si>
  <si>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</si>
  <si>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</si>
  <si>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</si>
  <si>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</si>
  <si>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</si>
  <si>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</si>
  <si>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</si>
  <si>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</si>
  <si>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</si>
  <si>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</si>
  <si>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</si>
  <si>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</si>
  <si>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</si>
  <si>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</si>
  <si>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</si>
  <si>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</si>
  <si>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</si>
  <si>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</si>
  <si>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</si>
  <si>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</si>
  <si>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</si>
  <si>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</si>
  <si>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</si>
  <si>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</si>
  <si>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</si>
  <si>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</si>
  <si>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</si>
  <si>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</si>
  <si>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</si>
  <si>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</si>
  <si>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</si>
  <si>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</si>
  <si>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</si>
  <si>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</si>
  <si>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</si>
  <si>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</si>
  <si>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</si>
  <si>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</si>
  <si>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</si>
  <si>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</si>
  <si>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</si>
  <si>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</si>
  <si>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</si>
  <si>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</si>
  <si>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</si>
  <si>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</si>
  <si>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</si>
  <si>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</si>
  <si>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</si>
  <si>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</si>
  <si>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</si>
  <si>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</si>
  <si>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</si>
  <si>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</si>
  <si>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</si>
  <si>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</si>
  <si>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</si>
  <si>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</si>
  <si>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</si>
  <si>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</si>
  <si>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</si>
  <si>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</si>
  <si>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</si>
  <si>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</si>
  <si>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</si>
  <si>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</si>
  <si>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</si>
  <si>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</si>
  <si>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</si>
  <si>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</si>
  <si>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</si>
  <si>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</si>
  <si>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</si>
  <si>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</si>
  <si>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</si>
  <si>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</si>
  <si>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</si>
  <si>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</si>
  <si>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</si>
  <si>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</si>
  <si>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</si>
  <si>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</si>
  <si>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</si>
  <si>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</si>
  <si>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</si>
  <si>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</si>
  <si>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</si>
  <si>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</si>
  <si>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</si>
  <si>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</si>
  <si>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</si>
  <si>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</si>
  <si>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Director</t>
  </si>
  <si>
    <t>Delegada Inst Proc</t>
  </si>
  <si>
    <t>Secretario Particular</t>
  </si>
  <si>
    <t>Jefe</t>
  </si>
  <si>
    <t>Recaudadora</t>
  </si>
  <si>
    <t>Auxiliar Operativo</t>
  </si>
  <si>
    <t>Secretaria Delegado Zapotitan</t>
  </si>
  <si>
    <t>Secretaria</t>
  </si>
  <si>
    <t>Intendente</t>
  </si>
  <si>
    <t>Auxiliar Administrativo</t>
  </si>
  <si>
    <t>Jefe Corredor 2</t>
  </si>
  <si>
    <t>Jefe Control Disciplinario</t>
  </si>
  <si>
    <t>Juez Municipal</t>
  </si>
  <si>
    <t>Abogado Jurídico</t>
  </si>
  <si>
    <t>Director Juridico</t>
  </si>
  <si>
    <t>Tecnico Operador</t>
  </si>
  <si>
    <t>Cajera</t>
  </si>
  <si>
    <t>Auditor De Obra</t>
  </si>
  <si>
    <t>Abogado en Transparencia</t>
  </si>
  <si>
    <t>Digitalización</t>
  </si>
  <si>
    <t>Avalúos y Dictaminación</t>
  </si>
  <si>
    <t>Transmisiones Patrimoniales</t>
  </si>
  <si>
    <t>Levantamientos Y Rectificaciones</t>
  </si>
  <si>
    <t>Director Catastro</t>
  </si>
  <si>
    <t>Directora</t>
  </si>
  <si>
    <t>Reportero</t>
  </si>
  <si>
    <t>Tecnico Informática</t>
  </si>
  <si>
    <t>Chofer</t>
  </si>
  <si>
    <t>Operador de Maquinaria</t>
  </si>
  <si>
    <t>Supervisor Obras Públicas</t>
  </si>
  <si>
    <t>Director De Gestión De Proyectos Estrate</t>
  </si>
  <si>
    <t>Jefa</t>
  </si>
  <si>
    <t>Psicóloga</t>
  </si>
  <si>
    <t>Inspector Des Urbano</t>
  </si>
  <si>
    <t>Control Edificación Des Urbano</t>
  </si>
  <si>
    <t>Técnico Operativo Des Urbano</t>
  </si>
  <si>
    <t>Técnico Operativo Alumbrado</t>
  </si>
  <si>
    <t>Barrendero Serv Públicos</t>
  </si>
  <si>
    <t>Auxiliar Operativo Serv Públicos</t>
  </si>
  <si>
    <t>Jardinero Parques y Jardines</t>
  </si>
  <si>
    <t>Chofer Serv Públicos</t>
  </si>
  <si>
    <t>Técnico Operativo Serv Públicos</t>
  </si>
  <si>
    <t>Jardinero Serv Públicos</t>
  </si>
  <si>
    <t>Auxiliar Operativo Logística</t>
  </si>
  <si>
    <t>Técnico Operativo Parques y Jardines</t>
  </si>
  <si>
    <t>Técnico Operativo Agua Potable</t>
  </si>
  <si>
    <t>Jefe De Mantenimiento</t>
  </si>
  <si>
    <t>Enfermera</t>
  </si>
  <si>
    <t>Jefe Administrativo</t>
  </si>
  <si>
    <t>Medico</t>
  </si>
  <si>
    <t>Director Salud</t>
  </si>
  <si>
    <t>Bombero</t>
  </si>
  <si>
    <t>Responsable De Grupos Voluntarios</t>
  </si>
  <si>
    <t>Agente de Transito</t>
  </si>
  <si>
    <t>Director Movilidad</t>
  </si>
  <si>
    <t>Secretaria De Seguridad</t>
  </si>
  <si>
    <t>Jefatura de Gabinete</t>
  </si>
  <si>
    <t>Secretaría Particular</t>
  </si>
  <si>
    <t>Agencia El Sauz</t>
  </si>
  <si>
    <t>Agencias y Delegaciones</t>
  </si>
  <si>
    <t>Coordinación de Agentes y Delegados</t>
  </si>
  <si>
    <t>Delegación San Cristobal Zapotitlan</t>
  </si>
  <si>
    <t>Registro Civil</t>
  </si>
  <si>
    <t>Secretaría General</t>
  </si>
  <si>
    <t>Hacienda Municipal</t>
  </si>
  <si>
    <t>Proveeduria Municipal</t>
  </si>
  <si>
    <t>Contraloría</t>
  </si>
  <si>
    <t>Transparencia</t>
  </si>
  <si>
    <t>Administracion e Inovación Gubernamental</t>
  </si>
  <si>
    <t>Apremios y Cementerios</t>
  </si>
  <si>
    <t>Catastro</t>
  </si>
  <si>
    <t>Patrimonio</t>
  </si>
  <si>
    <t>Desarrollo Social</t>
  </si>
  <si>
    <t>Formacion Ciudadana</t>
  </si>
  <si>
    <t>Participacion Ciudadana</t>
  </si>
  <si>
    <t>Parque Vehicular</t>
  </si>
  <si>
    <t>Comunicacion Social</t>
  </si>
  <si>
    <t>Tecn de la información</t>
  </si>
  <si>
    <t>Educación</t>
  </si>
  <si>
    <t>Deporte</t>
  </si>
  <si>
    <t>Desarrollo Económico</t>
  </si>
  <si>
    <t>Padron y Licencias</t>
  </si>
  <si>
    <t>Promocion Económica</t>
  </si>
  <si>
    <t>Agricultura Ganaderia y Des Rural</t>
  </si>
  <si>
    <t>Trabajadores del campo</t>
  </si>
  <si>
    <t>Obras Públicas</t>
  </si>
  <si>
    <t>Ecología</t>
  </si>
  <si>
    <t>Proteccion y trato digno para los animales</t>
  </si>
  <si>
    <t>Coord Gral de la Comunidad</t>
  </si>
  <si>
    <t>Desarrollo Urbano</t>
  </si>
  <si>
    <t>Alumbrado Público</t>
  </si>
  <si>
    <t>Mercados</t>
  </si>
  <si>
    <t>Servicios Municipales</t>
  </si>
  <si>
    <t>Coord Gral Servicios Municipales Agua Potable</t>
  </si>
  <si>
    <t>Igualdad Sustantiva entre Mujeres y Hombres</t>
  </si>
  <si>
    <t>Protección Civil</t>
  </si>
  <si>
    <t>Movilidad</t>
  </si>
  <si>
    <t>Comisaria de Seguridad Ciudadana</t>
  </si>
  <si>
    <t>Preventologa</t>
  </si>
  <si>
    <t>Oficial de Policía</t>
  </si>
  <si>
    <t>Sub Oficial</t>
  </si>
  <si>
    <t>Comandante</t>
  </si>
  <si>
    <t>Comisario</t>
  </si>
  <si>
    <t>Ayuntamiento</t>
  </si>
  <si>
    <t>Presidencia/Sria Particular/Gabinete/Logistica/DIF</t>
  </si>
  <si>
    <t>Secretaria General/Agencias/Delegaciones/Registro Civil/Sindicatura</t>
  </si>
  <si>
    <t>Hacienda Mpal/Ingresos/Proveduría/Pensionados</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</si>
  <si>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</si>
  <si>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</si>
  <si>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</si>
  <si>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</si>
  <si>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</si>
  <si>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</si>
  <si>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</si>
  <si>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</si>
  <si>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</si>
  <si>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</si>
  <si>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</si>
  <si>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</si>
  <si>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</si>
  <si>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</si>
  <si>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</si>
  <si>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</si>
  <si>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</si>
  <si>
    <t>3.1.1.1.1</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</si>
  <si>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</si>
  <si>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</si>
  <si>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</si>
  <si>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</si>
  <si>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</si>
  <si>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</si>
  <si>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Establecer una estrategia institucional para proteción, garantía, respeto y promoción de los derechos humanos</t>
  </si>
  <si>
    <t>Porcentaje de personas beneficiadas con programas sociales o ciudadanos</t>
  </si>
  <si>
    <t>(No. De personas beneficiadas históricamente x número de personas atendidas en el trienio) x 100</t>
  </si>
  <si>
    <t>Mejorar la salud de los habitantes de Jocotepec proporcionando servicios de salud de calidad</t>
  </si>
  <si>
    <t>Porcentaje de personas atendidas en la clínica médica municipal</t>
  </si>
  <si>
    <t>(No. De personas atendidas históricamente x número de personas atendidas en el trienio) x 100</t>
  </si>
  <si>
    <t>Promover y fomentar la cultura física y el deporte en los habitantes del municipio</t>
  </si>
  <si>
    <t>Porcentaje de eventos deportivos</t>
  </si>
  <si>
    <t>(No. de actividades, sedes y productos deportivos nuevos/No. De actividades. Sedes y productos proyectados) x 100</t>
  </si>
  <si>
    <t>Brindar servicios artísticos, recreativos y culturales a las familias de Jocotepec</t>
  </si>
  <si>
    <t>Porcentaje de eventos culturales</t>
  </si>
  <si>
    <t>(No. de actividades culturales realizadas/No. De actividades culturales proyectadas)x 100</t>
  </si>
  <si>
    <t>Establecer programas y acciones específicas en favor de las mujeres y  niñas del municipio</t>
  </si>
  <si>
    <t>Porcentaje de mujers y niñas atendidas en la Dirección de la Igualdad</t>
  </si>
  <si>
    <t>Fomentar el emprendedurismo mediante capacitación y gestión de recursos</t>
  </si>
  <si>
    <t>Porcentaje de actividades de promoción económica</t>
  </si>
  <si>
    <t>(No. de actividades y programas realizadas/No. De actividades y programas proyectadas)x 100</t>
  </si>
  <si>
    <t>Cubrir y difundir con oportunidad y claridad las actividades del Gobierno Municipal</t>
  </si>
  <si>
    <t>Porcentaje de coberturas</t>
  </si>
  <si>
    <t>Fomentar el desarrollo agropecuario, forestal y pesquero del municipio</t>
  </si>
  <si>
    <t>Porcentaje de actividades</t>
  </si>
  <si>
    <t>Promocionar los sitios turísticos del municipio</t>
  </si>
  <si>
    <t>Porcentaje de actividades de promoción turística</t>
  </si>
  <si>
    <t>(No. de actividades de promoción realizadas/No. De actividades de promoción proyectadas)x 100</t>
  </si>
  <si>
    <t>Mantener en óptimas condiciones las unidades del parque vehicular del Municipio</t>
  </si>
  <si>
    <t>Porcentaje de mantenimientos vehiculares</t>
  </si>
  <si>
    <t>(No. de mantenimientos preventivos realizados/No. De mantenimientos preventivos proyectados)x 100</t>
  </si>
  <si>
    <t>Promover la cultura ambiental como herramienta de desarrollo económico</t>
  </si>
  <si>
    <t>Porcentaje de campañas de cultura ambiental</t>
  </si>
  <si>
    <t>(No. De campañas de cultura ambiental realizadas/No. De campañas de cultura ambiental programadas)x100</t>
  </si>
  <si>
    <t>Garantizar el abasto de agua potable, saneamiento y reuso de aguas residuales</t>
  </si>
  <si>
    <t>Cobertura de servicio de agua potable</t>
  </si>
  <si>
    <t>(No. De viviendas con acceso al servicio de agua potable/no. Total de viviendas del municipio) x 100</t>
  </si>
  <si>
    <t>Garantizar el funcionamiento permanente del alumbrado público</t>
  </si>
  <si>
    <t>Cobertura de alumbrado público</t>
  </si>
  <si>
    <t>(No. De viviendas con acceso al servicio de alumbrado público/no. Total de viviendas del municipio) x 100</t>
  </si>
  <si>
    <t>Evaluar el cumplimiento del PDM y los programas derivados del mismo</t>
  </si>
  <si>
    <t>Porcentaje de cumplimiento del PDM</t>
  </si>
  <si>
    <t>(No. de actividades realizadas/No. De actividades proyectadas)x 100</t>
  </si>
  <si>
    <t>Instrumentar acciones para el fortalecimiento institucional municipal</t>
  </si>
  <si>
    <t>Optimizar los recursos realizando con más con menos y rendir cuentas claras y apegada a los procesos de transparencia en todas las áreas</t>
  </si>
  <si>
    <t>Auditorías realizadas</t>
  </si>
  <si>
    <t>(No. De auditorías realizadas a las áreas del municipio/Total de Auditorías programadas)x100</t>
  </si>
  <si>
    <t>Administrar de manera eficiente los recursos materiales y humanos del municipio</t>
  </si>
  <si>
    <t>Expedientes completos y actualizados</t>
  </si>
  <si>
    <t>(No. De expedientes actualizados y completos /No. De expedientes existentes)/100</t>
  </si>
  <si>
    <t>Simplificar trámites y automatizar procesos para transparentar decisiones y evitar la corrupción</t>
  </si>
  <si>
    <t>Trámites automatizados</t>
  </si>
  <si>
    <t>(No. De trámites automatizados funcionando/No. De trámites existentes)x100</t>
  </si>
  <si>
    <t>Resolver de manera oportuna y eficaz cualquier solicitud de información recibida</t>
  </si>
  <si>
    <t>Porcentaje de solicitudes resueltas</t>
  </si>
  <si>
    <t>(No. De solicitudes atendidas eficientemente/no. De solicitudes recibidas)x100</t>
  </si>
  <si>
    <t>Implementar programas de prevesión de accidentes y de conductas riesgosas dentro del municipio</t>
  </si>
  <si>
    <t>Campañas viales</t>
  </si>
  <si>
    <t>(No. De campañas viales realizadas/No. De campañas viales programadas)x100</t>
  </si>
  <si>
    <t>Crear certeza y confianza de la ciudadanía hacia las autoridades encargadas de la seguridad</t>
  </si>
  <si>
    <t>Porcentaje de disminución de delitos del fuero común</t>
  </si>
  <si>
    <t>(No. De delitos del fuero común registrados en el período anterior/No. De delitos del fuero compún registrados en la administración pasada)x100</t>
  </si>
  <si>
    <t>Desarrollar un modelo de prevención y atención a situaciones que ponen en riesgo la integridad física y patrimonio de los habitantes del municipio</t>
  </si>
  <si>
    <t xml:space="preserve">Campañas de protección civil </t>
  </si>
  <si>
    <t>(Campañas de protección civil realizadas en escuelas, instituciones, empresas y población en general realizadas/Campañas de protección civil programadas)x100</t>
  </si>
  <si>
    <t>Mejorar la imagen urbana de la cabecera municipal y las delegaciones</t>
  </si>
  <si>
    <t>Edificios y/o espacios públicos intervenidos</t>
  </si>
  <si>
    <t>(Edificios y/o espacios públicos intervenidos/Edificios y/o espacios públicos programados)x100</t>
  </si>
  <si>
    <t>Contar con infraestructura pública que eleve la calidad de vida de las y los ciudadanos</t>
  </si>
  <si>
    <t>(Obra pública terminada/Total de obra pública programada en el presupuesto de egresos)x100</t>
  </si>
  <si>
    <t xml:space="preserve">Director De Planeación Evaluación </t>
  </si>
  <si>
    <t>Jefe De Gabinete</t>
  </si>
  <si>
    <t>Encargado</t>
  </si>
  <si>
    <t>Agente</t>
  </si>
  <si>
    <t>Delegado</t>
  </si>
  <si>
    <t xml:space="preserve">Intendente </t>
  </si>
  <si>
    <t>Responsable Del Panteon</t>
  </si>
  <si>
    <t>Jefe Corredor 1</t>
  </si>
  <si>
    <t>Oficial Del Registro Civil</t>
  </si>
  <si>
    <t>Encargado De Hacienda Municipal</t>
  </si>
  <si>
    <t>Auxiliar Administrativo Pagos Y Proveedores</t>
  </si>
  <si>
    <t>Director De Egresos Y Contabilidad</t>
  </si>
  <si>
    <t>Contralor Ciudadana</t>
  </si>
  <si>
    <t>Director Admon</t>
  </si>
  <si>
    <t>Jefe Patrimonio</t>
  </si>
  <si>
    <t>Jefe De La Tercera Edad</t>
  </si>
  <si>
    <t>Encargada De Programas Estatales</t>
  </si>
  <si>
    <t>Diseñadora Gráfica</t>
  </si>
  <si>
    <t>Tec Informatica</t>
  </si>
  <si>
    <t>Encargado De archivo historico</t>
  </si>
  <si>
    <t>Muralista</t>
  </si>
  <si>
    <t>Director Educacion</t>
  </si>
  <si>
    <t>Mantenimiento</t>
  </si>
  <si>
    <t>Inspector Reglamentos</t>
  </si>
  <si>
    <t>Jefa De Reglamentos</t>
  </si>
  <si>
    <t>Director De Padron Y Licencias</t>
  </si>
  <si>
    <t>Recaudador</t>
  </si>
  <si>
    <t>Director Turismo</t>
  </si>
  <si>
    <t>Jefe Agricultura</t>
  </si>
  <si>
    <t>Jefe De Rastros</t>
  </si>
  <si>
    <t>Artesanias</t>
  </si>
  <si>
    <t>Veterinario Rastro</t>
  </si>
  <si>
    <t>Albañil</t>
  </si>
  <si>
    <t>Ayudante Gral Obras Pub</t>
  </si>
  <si>
    <t>Director De Obras Publicas</t>
  </si>
  <si>
    <t>Jefe Calles Y Pavimentos</t>
  </si>
  <si>
    <t>Peon Obras Pub</t>
  </si>
  <si>
    <t>Director Ecologia</t>
  </si>
  <si>
    <t>Auxiliar Admvo Des Urbano</t>
  </si>
  <si>
    <t>Director De Desarrollo Urbano</t>
  </si>
  <si>
    <t>Jefe Imagen Urbana</t>
  </si>
  <si>
    <t>Jefe De Alumbrado Publico</t>
  </si>
  <si>
    <t>Tecnico Operativo Alumbrado</t>
  </si>
  <si>
    <t>Jefe Mercados</t>
  </si>
  <si>
    <t>Auxiliar Malecon</t>
  </si>
  <si>
    <t>Director De Servicios Publicos</t>
  </si>
  <si>
    <t>Tec Operativo Alumbrado Pub Serv Publico</t>
  </si>
  <si>
    <t>Aux Operativo Agua Potable</t>
  </si>
  <si>
    <t>Parques y Jardines</t>
  </si>
  <si>
    <t>Operador Agua Pot Las Trojes</t>
  </si>
  <si>
    <t>Operador Agua Potable</t>
  </si>
  <si>
    <t>Operador De Pipa</t>
  </si>
  <si>
    <t>Operador Planta Trat San CristobalXAgua</t>
  </si>
  <si>
    <t>Operador Planta Trat San PedroXAgua Pot</t>
  </si>
  <si>
    <t>Operador Planta Trat San PedroXAgua Pota</t>
  </si>
  <si>
    <t>Operador Vactor Agua Potable</t>
  </si>
  <si>
    <t>Enfermero</t>
  </si>
  <si>
    <t>Jefe Paramédicos</t>
  </si>
  <si>
    <t>Quimico Analista</t>
  </si>
  <si>
    <t>Paramedico</t>
  </si>
  <si>
    <t>Sub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</si>
</sst>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13" activePane="bottomRight" state="frozen"/>
      <selection activeCell="H14" sqref="B14:AM16"/>
      <selection pane="topRight" activeCell="H14" sqref="B14:AM16"/>
      <selection pane="bottomLeft" activeCell="H14" sqref="B14:AM16"/>
      <selection pane="bottomRight" activeCell="D33" sqref="D33"/>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v>43729038</v>
      </c>
      <c r="C3" s="12">
        <v>43694200</v>
      </c>
      <c r="D3" s="12">
        <v>47220020</v>
      </c>
      <c r="E3" s="33">
        <f>'CRI-DE'!F2</f>
        <v>45828936</v>
      </c>
      <c r="F3" s="12">
        <v>48315375</v>
      </c>
      <c r="G3" s="12">
        <v>49764836</v>
      </c>
      <c r="H3" s="12">
        <v>51257781</v>
      </c>
    </row>
    <row r="4" spans="1:8" s="34" customFormat="1" ht="30" customHeight="1" x14ac:dyDescent="0.25">
      <c r="A4" s="32" t="s">
        <v>2608</v>
      </c>
      <c r="B4" s="12"/>
      <c r="C4" s="12"/>
      <c r="D4" s="12"/>
      <c r="E4" s="33">
        <f>'CRI-DE'!F23</f>
        <v>0</v>
      </c>
      <c r="F4" s="12">
        <v>0</v>
      </c>
      <c r="G4" s="12"/>
      <c r="H4" s="12"/>
    </row>
    <row r="5" spans="1:8" s="34" customFormat="1" ht="30" customHeight="1" x14ac:dyDescent="0.25">
      <c r="A5" s="32" t="s">
        <v>2738</v>
      </c>
      <c r="B5" s="12">
        <v>283815</v>
      </c>
      <c r="C5" s="12">
        <v>2075427</v>
      </c>
      <c r="D5" s="12">
        <v>252780</v>
      </c>
      <c r="E5" s="33">
        <f>'CRI-DE'!F29</f>
        <v>3600</v>
      </c>
      <c r="F5" s="12">
        <v>250000</v>
      </c>
      <c r="G5" s="12">
        <v>257500</v>
      </c>
      <c r="H5" s="12">
        <v>265225</v>
      </c>
    </row>
    <row r="6" spans="1:8" s="34" customFormat="1" ht="30" customHeight="1" x14ac:dyDescent="0.25">
      <c r="A6" s="32" t="s">
        <v>2471</v>
      </c>
      <c r="B6" s="12">
        <v>50293157</v>
      </c>
      <c r="C6" s="12">
        <v>44236160</v>
      </c>
      <c r="D6" s="12">
        <v>57020560</v>
      </c>
      <c r="E6" s="33">
        <f>'CRI-DE'!F34</f>
        <v>55864119</v>
      </c>
      <c r="F6" s="12">
        <v>58370097</v>
      </c>
      <c r="G6" s="12">
        <v>60121200</v>
      </c>
      <c r="H6" s="12">
        <v>61924836</v>
      </c>
    </row>
    <row r="7" spans="1:8" s="34" customFormat="1" ht="30" customHeight="1" x14ac:dyDescent="0.25">
      <c r="A7" s="35" t="s">
        <v>2637</v>
      </c>
      <c r="B7" s="12">
        <v>1349610</v>
      </c>
      <c r="C7" s="12">
        <v>3706409</v>
      </c>
      <c r="D7" s="12">
        <v>5242663</v>
      </c>
      <c r="E7" s="33">
        <f>'CRI-DE'!F66</f>
        <v>5584248</v>
      </c>
      <c r="F7" s="12">
        <v>5304797</v>
      </c>
      <c r="G7" s="12">
        <v>5463941</v>
      </c>
      <c r="H7" s="12">
        <v>5627859</v>
      </c>
    </row>
    <row r="8" spans="1:8" s="34" customFormat="1" ht="30" customHeight="1" x14ac:dyDescent="0.25">
      <c r="A8" s="35" t="s">
        <v>2641</v>
      </c>
      <c r="B8" s="12">
        <v>202764</v>
      </c>
      <c r="C8" s="12">
        <v>1193559</v>
      </c>
      <c r="D8" s="12">
        <v>1022039</v>
      </c>
      <c r="E8" s="33">
        <f>'CRI-DE'!F73</f>
        <v>1201818</v>
      </c>
      <c r="F8" s="12">
        <v>400000</v>
      </c>
      <c r="G8" s="12">
        <v>412000</v>
      </c>
      <c r="H8" s="12">
        <v>424360</v>
      </c>
    </row>
    <row r="9" spans="1:8" s="34" customFormat="1" ht="30" customHeight="1" x14ac:dyDescent="0.25">
      <c r="A9" s="35" t="s">
        <v>2890</v>
      </c>
      <c r="B9" s="12"/>
      <c r="C9" s="12"/>
      <c r="D9" s="12"/>
      <c r="E9" s="33">
        <f>'CRI-DE'!F89</f>
        <v>0</v>
      </c>
      <c r="F9" s="12">
        <v>0</v>
      </c>
      <c r="G9" s="12"/>
      <c r="H9" s="12"/>
    </row>
    <row r="10" spans="1:8" s="34" customFormat="1" ht="30" customHeight="1" x14ac:dyDescent="0.25">
      <c r="A10" s="35" t="s">
        <v>2543</v>
      </c>
      <c r="B10" s="12">
        <v>82499265</v>
      </c>
      <c r="C10" s="12">
        <v>98886693</v>
      </c>
      <c r="D10" s="12">
        <v>115918974</v>
      </c>
      <c r="E10" s="33">
        <f>'CRI-DE'!F104</f>
        <v>116598327</v>
      </c>
      <c r="F10" s="12">
        <v>133374128</v>
      </c>
      <c r="G10" s="12">
        <v>137375352</v>
      </c>
      <c r="H10" s="12">
        <v>141496613</v>
      </c>
    </row>
    <row r="11" spans="1:8" s="34" customFormat="1" ht="30" customHeight="1" x14ac:dyDescent="0.25">
      <c r="A11" s="35" t="s">
        <v>2675</v>
      </c>
      <c r="B11" s="12">
        <v>2502583</v>
      </c>
      <c r="C11" s="12">
        <v>3110630</v>
      </c>
      <c r="D11" s="12">
        <v>3871917</v>
      </c>
      <c r="E11" s="33">
        <f>'CRI-DE'!F125</f>
        <v>3722902</v>
      </c>
      <c r="F11" s="12">
        <v>3383228</v>
      </c>
      <c r="G11" s="12">
        <v>3484725</v>
      </c>
      <c r="H11" s="12">
        <v>3589267</v>
      </c>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385744</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180860232</v>
      </c>
      <c r="C15" s="38">
        <f t="shared" ref="C15:H15" si="0">SUM(C3:C14)</f>
        <v>196903078</v>
      </c>
      <c r="D15" s="38">
        <f t="shared" si="0"/>
        <v>230548953</v>
      </c>
      <c r="E15" s="38">
        <f t="shared" si="0"/>
        <v>229189694</v>
      </c>
      <c r="F15" s="38">
        <f t="shared" si="0"/>
        <v>249397625</v>
      </c>
      <c r="G15" s="38">
        <f t="shared" si="0"/>
        <v>256879554</v>
      </c>
      <c r="H15" s="38">
        <f t="shared" si="0"/>
        <v>264585941</v>
      </c>
    </row>
    <row r="16" spans="1:8" ht="15" customHeight="1" x14ac:dyDescent="0.25">
      <c r="A16" s="177" t="s">
        <v>2893</v>
      </c>
      <c r="B16" s="180"/>
      <c r="C16" s="180"/>
      <c r="D16" s="181"/>
      <c r="E16" s="38">
        <f>'CRI-DE'!D152</f>
        <v>32429458</v>
      </c>
      <c r="F16" s="179"/>
      <c r="G16" s="178"/>
      <c r="H16" s="63"/>
    </row>
    <row r="17" spans="1:8" ht="15" customHeight="1" x14ac:dyDescent="0.25">
      <c r="A17" s="177" t="s">
        <v>2894</v>
      </c>
      <c r="B17" s="180"/>
      <c r="C17" s="180"/>
      <c r="D17" s="181"/>
      <c r="E17" s="38">
        <f>E15+E16</f>
        <v>261619152</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46243616</v>
      </c>
      <c r="C19" s="40">
        <v>50783099</v>
      </c>
      <c r="D19" s="40">
        <v>61339694</v>
      </c>
      <c r="E19" s="33">
        <f>'CRI-DE'!E117</f>
        <v>61061822</v>
      </c>
      <c r="F19" s="40">
        <v>64113507</v>
      </c>
      <c r="G19" s="40">
        <v>66036912</v>
      </c>
      <c r="H19" s="40">
        <v>68018019</v>
      </c>
    </row>
    <row r="20" spans="1:8" s="34" customFormat="1" ht="30" customHeight="1" x14ac:dyDescent="0.25">
      <c r="A20" s="39" t="s">
        <v>2556</v>
      </c>
      <c r="B20" s="40">
        <v>21277855</v>
      </c>
      <c r="C20" s="40">
        <v>1948100</v>
      </c>
      <c r="D20" s="40">
        <v>7904547</v>
      </c>
      <c r="E20" s="33">
        <f>'CRI-DE'!E120</f>
        <v>1374252</v>
      </c>
      <c r="F20" s="40"/>
      <c r="G20" s="40"/>
      <c r="H20" s="40"/>
    </row>
    <row r="21" spans="1:8" s="34" customFormat="1" ht="30" customHeight="1" x14ac:dyDescent="0.25">
      <c r="A21" s="39" t="s">
        <v>2681</v>
      </c>
      <c r="B21" s="40"/>
      <c r="C21" s="40">
        <v>7951000</v>
      </c>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v>5000054</v>
      </c>
      <c r="C23" s="40"/>
      <c r="D23" s="40"/>
      <c r="E23" s="33">
        <v>0</v>
      </c>
      <c r="F23" s="40"/>
      <c r="G23" s="40"/>
      <c r="H23" s="40"/>
    </row>
    <row r="24" spans="1:8" x14ac:dyDescent="0.25">
      <c r="A24" s="37" t="s">
        <v>2898</v>
      </c>
      <c r="B24" s="38">
        <f t="shared" ref="B24:H24" si="1">SUM(B19:B23)</f>
        <v>72521525</v>
      </c>
      <c r="C24" s="38">
        <f t="shared" si="1"/>
        <v>60682199</v>
      </c>
      <c r="D24" s="38">
        <f t="shared" si="1"/>
        <v>69244241</v>
      </c>
      <c r="E24" s="38">
        <f t="shared" si="1"/>
        <v>62436074</v>
      </c>
      <c r="F24" s="38">
        <f t="shared" si="1"/>
        <v>64113507</v>
      </c>
      <c r="G24" s="38">
        <f t="shared" si="1"/>
        <v>66036912</v>
      </c>
      <c r="H24" s="38">
        <f t="shared" si="1"/>
        <v>68018019</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62436074</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253381757</v>
      </c>
      <c r="C28" s="44">
        <f t="shared" ref="C28:H28" si="3">C15+C24+C27</f>
        <v>257585277</v>
      </c>
      <c r="D28" s="44">
        <f t="shared" si="3"/>
        <v>299793194</v>
      </c>
      <c r="E28" s="44">
        <f>E15+E24+E27</f>
        <v>291625768</v>
      </c>
      <c r="F28" s="44">
        <f t="shared" si="3"/>
        <v>313511132</v>
      </c>
      <c r="G28" s="44">
        <f t="shared" si="3"/>
        <v>322916466</v>
      </c>
      <c r="H28" s="44">
        <f t="shared" si="3"/>
        <v>332603960</v>
      </c>
    </row>
    <row r="29" spans="1:8" x14ac:dyDescent="0.25">
      <c r="A29" s="166" t="s">
        <v>2747</v>
      </c>
      <c r="B29" s="165"/>
      <c r="C29" s="165"/>
      <c r="D29" s="167"/>
      <c r="E29" s="44">
        <f>E16+E25</f>
        <v>32429458</v>
      </c>
      <c r="F29" s="44"/>
      <c r="G29" s="44"/>
      <c r="H29" s="44"/>
    </row>
    <row r="30" spans="1:8" x14ac:dyDescent="0.25">
      <c r="A30" s="166" t="s">
        <v>2902</v>
      </c>
      <c r="B30" s="165"/>
      <c r="C30" s="165"/>
      <c r="D30" s="167"/>
      <c r="E30" s="44">
        <f>E28+E29</f>
        <v>324055226</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2071417554</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paperSize="5"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G21" sqref="G21"/>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70691278</v>
      </c>
      <c r="C3" s="12">
        <v>67358506</v>
      </c>
      <c r="D3" s="12">
        <v>68588373</v>
      </c>
      <c r="E3" s="33">
        <f>SUM('COG-FF'!C3:I3)</f>
        <v>87073108</v>
      </c>
      <c r="F3" s="12">
        <v>91942665</v>
      </c>
      <c r="G3" s="12">
        <v>94700945</v>
      </c>
      <c r="H3" s="12">
        <v>97541974</v>
      </c>
    </row>
    <row r="4" spans="1:8" s="34" customFormat="1" ht="30" customHeight="1" x14ac:dyDescent="0.25">
      <c r="A4" s="32" t="s">
        <v>2211</v>
      </c>
      <c r="B4" s="12">
        <v>33710675</v>
      </c>
      <c r="C4" s="12">
        <v>42236378</v>
      </c>
      <c r="D4" s="12">
        <v>46708080</v>
      </c>
      <c r="E4" s="33">
        <f>SUM('COG-FF'!C40:I40)</f>
        <v>45154257</v>
      </c>
      <c r="F4" s="12">
        <v>41835000</v>
      </c>
      <c r="G4" s="12">
        <v>43090050</v>
      </c>
      <c r="H4" s="12">
        <v>44382752</v>
      </c>
    </row>
    <row r="5" spans="1:8" s="34" customFormat="1" ht="30" customHeight="1" x14ac:dyDescent="0.25">
      <c r="A5" s="32" t="s">
        <v>2275</v>
      </c>
      <c r="B5" s="12">
        <v>29097383</v>
      </c>
      <c r="C5" s="12">
        <v>42923512</v>
      </c>
      <c r="D5" s="12">
        <v>42008739</v>
      </c>
      <c r="E5" s="33">
        <f>SUM('COG-FF'!C105:I105)</f>
        <v>50534620</v>
      </c>
      <c r="F5" s="12">
        <v>50386000</v>
      </c>
      <c r="G5" s="12">
        <v>51897580</v>
      </c>
      <c r="H5" s="12">
        <v>53454507</v>
      </c>
    </row>
    <row r="6" spans="1:8" s="34" customFormat="1" ht="30" customHeight="1" x14ac:dyDescent="0.25">
      <c r="A6" s="32" t="s">
        <v>2693</v>
      </c>
      <c r="B6" s="12">
        <v>14754799</v>
      </c>
      <c r="C6" s="12">
        <v>14759904</v>
      </c>
      <c r="D6" s="12">
        <v>17303256</v>
      </c>
      <c r="E6" s="33">
        <f>SUM('COG-FF'!C190:I190)</f>
        <v>17909784</v>
      </c>
      <c r="F6" s="12">
        <v>19835752</v>
      </c>
      <c r="G6" s="12">
        <v>20430825</v>
      </c>
      <c r="H6" s="12">
        <v>21043750</v>
      </c>
    </row>
    <row r="7" spans="1:8" s="34" customFormat="1" ht="30" customHeight="1" x14ac:dyDescent="0.25">
      <c r="A7" s="35" t="s">
        <v>2694</v>
      </c>
      <c r="B7" s="12">
        <v>377614</v>
      </c>
      <c r="C7" s="12">
        <v>2864777</v>
      </c>
      <c r="D7" s="12">
        <v>3735476</v>
      </c>
      <c r="E7" s="33">
        <f>SUM('COG-FF'!C250:I250)</f>
        <v>7342448</v>
      </c>
      <c r="F7" s="12">
        <v>1050000</v>
      </c>
      <c r="G7" s="12">
        <v>1081500</v>
      </c>
      <c r="H7" s="12">
        <v>1113945</v>
      </c>
    </row>
    <row r="8" spans="1:8" s="34" customFormat="1" ht="30" customHeight="1" x14ac:dyDescent="0.25">
      <c r="A8" s="35" t="s">
        <v>2477</v>
      </c>
      <c r="B8" s="12">
        <v>26865217</v>
      </c>
      <c r="C8" s="12">
        <v>13123183</v>
      </c>
      <c r="D8" s="12">
        <v>39673955</v>
      </c>
      <c r="E8" s="33">
        <f>SUM('COG-FF'!C309:I309)</f>
        <v>42103384</v>
      </c>
      <c r="F8" s="12">
        <v>36709101</v>
      </c>
      <c r="G8" s="12">
        <v>37810374</v>
      </c>
      <c r="H8" s="12">
        <v>38944685</v>
      </c>
    </row>
    <row r="9" spans="1:8" s="34" customFormat="1" ht="30" customHeight="1" x14ac:dyDescent="0.25">
      <c r="A9" s="35" t="s">
        <v>2494</v>
      </c>
      <c r="B9" s="12"/>
      <c r="C9" s="12"/>
      <c r="D9" s="12"/>
      <c r="E9" s="33">
        <f>SUM('COG-FF'!C331:I331)</f>
        <v>0</v>
      </c>
      <c r="F9" s="12">
        <v>0</v>
      </c>
      <c r="G9" s="12"/>
      <c r="H9" s="12"/>
    </row>
    <row r="10" spans="1:8" s="34" customFormat="1" ht="30" customHeight="1" x14ac:dyDescent="0.25">
      <c r="A10" s="35" t="s">
        <v>2542</v>
      </c>
      <c r="B10" s="12"/>
      <c r="C10" s="12"/>
      <c r="D10" s="12"/>
      <c r="E10" s="33">
        <f>SUM('COG-FF'!C379:I379)</f>
        <v>0</v>
      </c>
      <c r="F10" s="12">
        <v>0</v>
      </c>
      <c r="G10" s="12"/>
      <c r="H10" s="12"/>
    </row>
    <row r="11" spans="1:8" s="34" customFormat="1" ht="30" customHeight="1" x14ac:dyDescent="0.25">
      <c r="A11" s="35" t="s">
        <v>2560</v>
      </c>
      <c r="B11" s="12">
        <v>10363320</v>
      </c>
      <c r="C11" s="12">
        <v>21587818</v>
      </c>
      <c r="D11" s="12">
        <v>12531074</v>
      </c>
      <c r="E11" s="33">
        <f>SUM('COG-FF'!C397:I397)</f>
        <v>11501551</v>
      </c>
      <c r="F11" s="12">
        <v>7639107</v>
      </c>
      <c r="G11" s="12">
        <v>7868280</v>
      </c>
      <c r="H11" s="12">
        <v>8104328</v>
      </c>
    </row>
    <row r="12" spans="1:8" s="34" customFormat="1" x14ac:dyDescent="0.25">
      <c r="A12" s="79" t="s">
        <v>2698</v>
      </c>
      <c r="B12" s="38">
        <f t="shared" ref="B12:H12" si="0">SUM(B3:B11)</f>
        <v>185860286</v>
      </c>
      <c r="C12" s="38">
        <f t="shared" si="0"/>
        <v>204854078</v>
      </c>
      <c r="D12" s="38">
        <f t="shared" si="0"/>
        <v>230548953</v>
      </c>
      <c r="E12" s="38">
        <f t="shared" si="0"/>
        <v>261619152</v>
      </c>
      <c r="F12" s="38">
        <f t="shared" si="0"/>
        <v>249397625</v>
      </c>
      <c r="G12" s="38">
        <f t="shared" si="0"/>
        <v>256879554</v>
      </c>
      <c r="H12" s="38">
        <f t="shared" si="0"/>
        <v>264585941</v>
      </c>
    </row>
    <row r="13" spans="1:8" s="34" customFormat="1" x14ac:dyDescent="0.25">
      <c r="A13" s="29" t="s">
        <v>2695</v>
      </c>
      <c r="B13" s="30"/>
      <c r="C13" s="30"/>
      <c r="D13" s="30"/>
      <c r="E13" s="30"/>
      <c r="F13" s="30"/>
      <c r="G13" s="30"/>
      <c r="H13" s="31"/>
    </row>
    <row r="14" spans="1:8" s="34" customFormat="1" ht="30" customHeight="1" x14ac:dyDescent="0.25">
      <c r="A14" s="32" t="s">
        <v>2692</v>
      </c>
      <c r="B14" s="40">
        <v>6942172</v>
      </c>
      <c r="C14" s="40">
        <v>13789588</v>
      </c>
      <c r="D14" s="40">
        <v>14761848</v>
      </c>
      <c r="E14" s="33">
        <f>SUM('COG-FF'!J3:L3)</f>
        <v>2824288</v>
      </c>
      <c r="F14" s="40">
        <v>3260667</v>
      </c>
      <c r="G14" s="40">
        <v>3358487</v>
      </c>
      <c r="H14" s="40">
        <v>3459242</v>
      </c>
    </row>
    <row r="15" spans="1:8" ht="30" customHeight="1" x14ac:dyDescent="0.25">
      <c r="A15" s="32" t="s">
        <v>2211</v>
      </c>
      <c r="B15" s="40">
        <v>6886935</v>
      </c>
      <c r="C15" s="40">
        <v>1015145</v>
      </c>
      <c r="D15" s="40">
        <v>3107695</v>
      </c>
      <c r="E15" s="33">
        <f>SUM('COG-FF'!J40:L40)</f>
        <v>9807500</v>
      </c>
      <c r="F15" s="40">
        <v>10345000</v>
      </c>
      <c r="G15" s="40">
        <v>10655350</v>
      </c>
      <c r="H15" s="40">
        <v>10975010</v>
      </c>
    </row>
    <row r="16" spans="1:8" ht="30" customHeight="1" x14ac:dyDescent="0.25">
      <c r="A16" s="32" t="s">
        <v>2275</v>
      </c>
      <c r="B16" s="40">
        <v>18347524</v>
      </c>
      <c r="C16" s="40">
        <v>21261026</v>
      </c>
      <c r="D16" s="40">
        <v>23897557</v>
      </c>
      <c r="E16" s="33">
        <f>SUM('COG-FF'!J105:L105)</f>
        <v>23373353</v>
      </c>
      <c r="F16" s="40">
        <v>25545000</v>
      </c>
      <c r="G16" s="40">
        <v>26311350</v>
      </c>
      <c r="H16" s="40">
        <v>27100690</v>
      </c>
    </row>
    <row r="17" spans="1:8" ht="30" customHeight="1" x14ac:dyDescent="0.25">
      <c r="A17" s="32" t="s">
        <v>2693</v>
      </c>
      <c r="B17" s="40">
        <v>962500</v>
      </c>
      <c r="C17" s="40">
        <v>150000</v>
      </c>
      <c r="D17" s="40"/>
      <c r="E17" s="33">
        <f>SUM('COG-FF'!J190:L190)</f>
        <v>0</v>
      </c>
      <c r="F17" s="40">
        <v>0</v>
      </c>
      <c r="G17" s="40"/>
      <c r="H17" s="40"/>
    </row>
    <row r="18" spans="1:8" ht="30" customHeight="1" x14ac:dyDescent="0.25">
      <c r="A18" s="35" t="s">
        <v>2694</v>
      </c>
      <c r="B18" s="40">
        <v>414400</v>
      </c>
      <c r="C18" s="40">
        <v>884158</v>
      </c>
      <c r="D18" s="40">
        <v>1089802</v>
      </c>
      <c r="E18" s="33">
        <f>SUM('COG-FF'!J250:L250)</f>
        <v>629297</v>
      </c>
      <c r="F18" s="40">
        <v>2250000</v>
      </c>
      <c r="G18" s="40">
        <v>2317500</v>
      </c>
      <c r="H18" s="40">
        <v>2387025</v>
      </c>
    </row>
    <row r="19" spans="1:8" ht="30" customHeight="1" x14ac:dyDescent="0.25">
      <c r="A19" s="35" t="s">
        <v>2477</v>
      </c>
      <c r="B19" s="40">
        <v>33967940</v>
      </c>
      <c r="C19" s="40">
        <v>13677661</v>
      </c>
      <c r="D19" s="40">
        <v>22480095</v>
      </c>
      <c r="E19" s="33">
        <f>SUM('COG-FF'!J309:L309)</f>
        <v>22675841</v>
      </c>
      <c r="F19" s="40">
        <v>22712840</v>
      </c>
      <c r="G19" s="40">
        <v>23394225</v>
      </c>
      <c r="H19" s="40">
        <v>24096052</v>
      </c>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v>1953621</v>
      </c>
      <c r="D22" s="40">
        <v>3907244</v>
      </c>
      <c r="E22" s="33">
        <f>SUM('COG-FF'!J397:L397)</f>
        <v>3125795</v>
      </c>
      <c r="F22" s="40"/>
      <c r="G22" s="40"/>
      <c r="H22" s="40"/>
    </row>
    <row r="23" spans="1:8" s="34" customFormat="1" x14ac:dyDescent="0.25">
      <c r="A23" s="79" t="s">
        <v>2696</v>
      </c>
      <c r="B23" s="38">
        <f t="shared" ref="B23:H23" si="1">SUM(B14:B22)</f>
        <v>67521471</v>
      </c>
      <c r="C23" s="38">
        <f t="shared" si="1"/>
        <v>52731199</v>
      </c>
      <c r="D23" s="38">
        <f t="shared" si="1"/>
        <v>69244241</v>
      </c>
      <c r="E23" s="38">
        <f t="shared" si="1"/>
        <v>62436074</v>
      </c>
      <c r="F23" s="38">
        <f t="shared" si="1"/>
        <v>64113507</v>
      </c>
      <c r="G23" s="38">
        <f t="shared" si="1"/>
        <v>66036912</v>
      </c>
      <c r="H23" s="38">
        <f t="shared" si="1"/>
        <v>68018019</v>
      </c>
    </row>
    <row r="24" spans="1:8" s="34" customFormat="1" x14ac:dyDescent="0.25">
      <c r="A24" s="80" t="s">
        <v>2697</v>
      </c>
      <c r="B24" s="81">
        <f>B12+B23</f>
        <v>253381757</v>
      </c>
      <c r="C24" s="81">
        <f t="shared" ref="C24:H24" si="2">C12+C23</f>
        <v>257585277</v>
      </c>
      <c r="D24" s="81">
        <f t="shared" si="2"/>
        <v>299793194</v>
      </c>
      <c r="E24" s="81">
        <f t="shared" si="2"/>
        <v>324055226</v>
      </c>
      <c r="F24" s="81">
        <f t="shared" si="2"/>
        <v>313511132</v>
      </c>
      <c r="G24" s="81">
        <f t="shared" si="2"/>
        <v>322916466</v>
      </c>
      <c r="H24" s="81">
        <f t="shared" si="2"/>
        <v>332603960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2103847012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paperSize="5" scale="64"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topLeftCell="A54" zoomScaleNormal="100" workbookViewId="0">
      <selection activeCell="D25" sqref="D25"/>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3195</v>
      </c>
      <c r="B6" s="100">
        <v>101</v>
      </c>
      <c r="C6" s="98" t="s">
        <v>3174</v>
      </c>
      <c r="D6" s="99">
        <v>3746708</v>
      </c>
    </row>
    <row r="7" spans="1:4" ht="15" customHeight="1" x14ac:dyDescent="0.25">
      <c r="A7" s="97" t="s">
        <v>3195</v>
      </c>
      <c r="B7" s="100">
        <v>102</v>
      </c>
      <c r="C7" s="98" t="s">
        <v>3175</v>
      </c>
      <c r="D7" s="99">
        <v>16269784</v>
      </c>
    </row>
    <row r="8" spans="1:4" x14ac:dyDescent="0.25">
      <c r="A8" s="97" t="s">
        <v>3195</v>
      </c>
      <c r="B8" s="100">
        <v>103</v>
      </c>
      <c r="C8" s="101" t="s">
        <v>3176</v>
      </c>
      <c r="D8" s="99">
        <v>13434317</v>
      </c>
    </row>
    <row r="9" spans="1:4" x14ac:dyDescent="0.25">
      <c r="A9" s="97" t="s">
        <v>3195</v>
      </c>
      <c r="B9" s="100">
        <v>104</v>
      </c>
      <c r="C9" s="101" t="s">
        <v>3177</v>
      </c>
      <c r="D9" s="102">
        <v>35117515</v>
      </c>
    </row>
    <row r="10" spans="1:4" x14ac:dyDescent="0.25">
      <c r="A10" s="97" t="s">
        <v>3195</v>
      </c>
      <c r="B10" s="100">
        <v>105</v>
      </c>
      <c r="C10" s="101" t="s">
        <v>3178</v>
      </c>
      <c r="D10" s="99">
        <v>1974613</v>
      </c>
    </row>
    <row r="11" spans="1:4" x14ac:dyDescent="0.25">
      <c r="A11" s="97" t="s">
        <v>3195</v>
      </c>
      <c r="B11" s="100">
        <v>106</v>
      </c>
      <c r="C11" s="101" t="s">
        <v>3179</v>
      </c>
      <c r="D11" s="99">
        <v>3675768</v>
      </c>
    </row>
    <row r="12" spans="1:4" x14ac:dyDescent="0.25">
      <c r="A12" s="97" t="s">
        <v>3195</v>
      </c>
      <c r="B12" s="100">
        <v>107</v>
      </c>
      <c r="C12" s="101" t="s">
        <v>3180</v>
      </c>
      <c r="D12" s="99">
        <v>5926036</v>
      </c>
    </row>
    <row r="13" spans="1:4" x14ac:dyDescent="0.25">
      <c r="A13" s="97" t="s">
        <v>3195</v>
      </c>
      <c r="B13" s="100">
        <v>108</v>
      </c>
      <c r="C13" s="101" t="s">
        <v>3146</v>
      </c>
      <c r="D13" s="99">
        <v>10019812</v>
      </c>
    </row>
    <row r="14" spans="1:4" x14ac:dyDescent="0.25">
      <c r="A14" s="97" t="s">
        <v>3195</v>
      </c>
      <c r="B14" s="100">
        <v>109</v>
      </c>
      <c r="C14" s="101" t="s">
        <v>3181</v>
      </c>
      <c r="D14" s="102">
        <v>1215267</v>
      </c>
    </row>
    <row r="15" spans="1:4" x14ac:dyDescent="0.25">
      <c r="A15" s="97" t="s">
        <v>3195</v>
      </c>
      <c r="B15" s="100">
        <v>110</v>
      </c>
      <c r="C15" s="101" t="s">
        <v>3182</v>
      </c>
      <c r="D15" s="99">
        <v>1728425</v>
      </c>
    </row>
    <row r="16" spans="1:4" x14ac:dyDescent="0.25">
      <c r="A16" s="97" t="s">
        <v>3195</v>
      </c>
      <c r="B16" s="100">
        <v>111</v>
      </c>
      <c r="C16" s="101" t="s">
        <v>3183</v>
      </c>
      <c r="D16" s="99">
        <v>2843874</v>
      </c>
    </row>
    <row r="17" spans="1:4" x14ac:dyDescent="0.25">
      <c r="A17" s="97" t="s">
        <v>3195</v>
      </c>
      <c r="B17" s="100">
        <v>112</v>
      </c>
      <c r="C17" s="101" t="s">
        <v>3184</v>
      </c>
      <c r="D17" s="99">
        <v>2522663</v>
      </c>
    </row>
    <row r="18" spans="1:4" x14ac:dyDescent="0.25">
      <c r="A18" s="97" t="s">
        <v>3195</v>
      </c>
      <c r="B18" s="100">
        <v>113</v>
      </c>
      <c r="C18" s="101" t="s">
        <v>3185</v>
      </c>
      <c r="D18" s="99">
        <v>3365864</v>
      </c>
    </row>
    <row r="19" spans="1:4" x14ac:dyDescent="0.25">
      <c r="A19" s="97" t="s">
        <v>3195</v>
      </c>
      <c r="B19" s="100">
        <v>114</v>
      </c>
      <c r="C19" s="101" t="s">
        <v>3186</v>
      </c>
      <c r="D19" s="99">
        <v>423854</v>
      </c>
    </row>
    <row r="20" spans="1:4" x14ac:dyDescent="0.25">
      <c r="A20" s="97" t="s">
        <v>3195</v>
      </c>
      <c r="B20" s="100">
        <v>115</v>
      </c>
      <c r="C20" s="101" t="s">
        <v>3187</v>
      </c>
      <c r="D20" s="99">
        <v>4962603</v>
      </c>
    </row>
    <row r="21" spans="1:4" x14ac:dyDescent="0.25">
      <c r="A21" s="97" t="s">
        <v>3195</v>
      </c>
      <c r="B21" s="100">
        <v>116</v>
      </c>
      <c r="C21" s="101" t="s">
        <v>3188</v>
      </c>
      <c r="D21" s="99">
        <v>76228196</v>
      </c>
    </row>
    <row r="22" spans="1:4" x14ac:dyDescent="0.25">
      <c r="A22" s="97" t="s">
        <v>3195</v>
      </c>
      <c r="B22" s="100">
        <v>117</v>
      </c>
      <c r="C22" s="101" t="s">
        <v>3189</v>
      </c>
      <c r="D22" s="99">
        <v>1321141</v>
      </c>
    </row>
    <row r="23" spans="1:4" x14ac:dyDescent="0.25">
      <c r="A23" s="97" t="s">
        <v>3195</v>
      </c>
      <c r="B23" s="100">
        <v>118</v>
      </c>
      <c r="C23" s="101" t="s">
        <v>3190</v>
      </c>
      <c r="D23" s="102">
        <v>3485313</v>
      </c>
    </row>
    <row r="24" spans="1:4" x14ac:dyDescent="0.25">
      <c r="A24" s="97" t="s">
        <v>3195</v>
      </c>
      <c r="B24" s="100">
        <v>119</v>
      </c>
      <c r="C24" s="101" t="s">
        <v>3191</v>
      </c>
      <c r="D24" s="99">
        <v>48143262</v>
      </c>
    </row>
    <row r="25" spans="1:4" x14ac:dyDescent="0.25">
      <c r="A25" s="97" t="s">
        <v>3195</v>
      </c>
      <c r="B25" s="100">
        <v>120</v>
      </c>
      <c r="C25" s="101" t="s">
        <v>3192</v>
      </c>
      <c r="D25" s="99">
        <v>35638641</v>
      </c>
    </row>
    <row r="26" spans="1:4" x14ac:dyDescent="0.25">
      <c r="A26" s="97" t="s">
        <v>3195</v>
      </c>
      <c r="B26" s="100">
        <v>121</v>
      </c>
      <c r="C26" s="101" t="s">
        <v>3193</v>
      </c>
      <c r="D26" s="99">
        <v>2092339</v>
      </c>
    </row>
    <row r="27" spans="1:4" x14ac:dyDescent="0.25">
      <c r="A27" s="97" t="s">
        <v>3195</v>
      </c>
      <c r="B27" s="100">
        <v>122</v>
      </c>
      <c r="C27" s="101" t="s">
        <v>496</v>
      </c>
      <c r="D27" s="99">
        <v>19730425</v>
      </c>
    </row>
    <row r="28" spans="1:4" x14ac:dyDescent="0.25">
      <c r="A28" s="97" t="s">
        <v>3195</v>
      </c>
      <c r="B28" s="100">
        <v>123</v>
      </c>
      <c r="C28" s="101" t="s">
        <v>3166</v>
      </c>
      <c r="D28" s="102">
        <v>5496240</v>
      </c>
    </row>
    <row r="29" spans="1:4" x14ac:dyDescent="0.25">
      <c r="A29" s="97" t="s">
        <v>3195</v>
      </c>
      <c r="B29" s="100">
        <v>124</v>
      </c>
      <c r="C29" s="101" t="s">
        <v>3167</v>
      </c>
      <c r="D29" s="99">
        <v>2789443</v>
      </c>
    </row>
    <row r="30" spans="1:4" x14ac:dyDescent="0.25">
      <c r="A30" s="97" t="s">
        <v>3195</v>
      </c>
      <c r="B30" s="100">
        <v>125</v>
      </c>
      <c r="C30" s="101" t="s">
        <v>3194</v>
      </c>
      <c r="D30" s="99">
        <v>21903123</v>
      </c>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324055226</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55118110236220474" header="0.51181102362204722" footer="0.31496062992125984"/>
  <pageSetup paperSize="5" scale="78"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paperSize="5" scale="70"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9" activePane="bottomRight" state="frozen"/>
      <selection activeCell="H14" sqref="B14:AM16"/>
      <selection pane="topRight" activeCell="H14" sqref="B14:AM16"/>
      <selection pane="bottomLeft" activeCell="H14" sqref="B14:AM16"/>
      <selection pane="bottomRight" activeCell="I24" sqref="I24"/>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v>16</v>
      </c>
      <c r="F3" s="124">
        <v>9</v>
      </c>
      <c r="G3" s="136">
        <v>25736</v>
      </c>
      <c r="H3" s="140">
        <f>IF(E3="","Se requiere asignar la fuente de financiamiento (FF)",IF(F3="","Es necesario establcer el número de plazas (No.)",IF(G3="","Se necesita establcer un monto mensual",F3*G3*12)))</f>
        <v>2779488</v>
      </c>
      <c r="I3" s="136"/>
      <c r="J3" s="136">
        <v>38610</v>
      </c>
      <c r="K3" s="136">
        <v>386046</v>
      </c>
      <c r="L3" s="136"/>
      <c r="M3" s="136"/>
      <c r="N3" s="136"/>
      <c r="O3" s="141">
        <f>SUM(H3:N3)</f>
        <v>3204144</v>
      </c>
    </row>
    <row r="4" spans="1:15" ht="15" customHeight="1" x14ac:dyDescent="0.25">
      <c r="A4" s="563" t="s">
        <v>2169</v>
      </c>
      <c r="B4" s="563"/>
      <c r="C4" s="13" t="s">
        <v>726</v>
      </c>
      <c r="D4" s="128">
        <v>111</v>
      </c>
      <c r="E4" s="124">
        <v>16</v>
      </c>
      <c r="F4" s="125">
        <v>1</v>
      </c>
      <c r="G4" s="137">
        <v>38182</v>
      </c>
      <c r="H4" s="140">
        <f t="shared" ref="H4:H67" si="0">IF(E4="","Se requiere asignar la fuente de financiamiento (FF)",IF(F4="","Es necesario establcer el número de plazas (No.)",IF(G4="","Se necesita establcer un monto mensual",F4*G4*12)))</f>
        <v>458184</v>
      </c>
      <c r="I4" s="137"/>
      <c r="J4" s="137">
        <v>6470</v>
      </c>
      <c r="K4" s="137">
        <v>64697</v>
      </c>
      <c r="L4" s="137"/>
      <c r="M4" s="137"/>
      <c r="N4" s="137"/>
      <c r="O4" s="141">
        <f t="shared" ref="O4:O67" si="1">SUM(H4:N4)</f>
        <v>529351</v>
      </c>
    </row>
    <row r="5" spans="1:15" ht="15" customHeight="1" x14ac:dyDescent="0.25">
      <c r="A5" s="563" t="s">
        <v>727</v>
      </c>
      <c r="B5" s="563"/>
      <c r="C5" s="13" t="s">
        <v>728</v>
      </c>
      <c r="D5" s="128">
        <v>113</v>
      </c>
      <c r="E5" s="124">
        <v>15</v>
      </c>
      <c r="F5" s="125">
        <v>1</v>
      </c>
      <c r="G5" s="138">
        <v>25638</v>
      </c>
      <c r="H5" s="140">
        <f t="shared" si="0"/>
        <v>307656</v>
      </c>
      <c r="I5" s="138"/>
      <c r="J5" s="138">
        <v>4273</v>
      </c>
      <c r="K5" s="138">
        <v>42730</v>
      </c>
      <c r="L5" s="138"/>
      <c r="M5" s="138"/>
      <c r="N5" s="138"/>
      <c r="O5" s="141">
        <f t="shared" si="1"/>
        <v>354659</v>
      </c>
    </row>
    <row r="6" spans="1:15" ht="15" customHeight="1" x14ac:dyDescent="0.25">
      <c r="A6" s="563" t="s">
        <v>729</v>
      </c>
      <c r="B6" s="563"/>
      <c r="C6" s="13" t="s">
        <v>730</v>
      </c>
      <c r="D6" s="128">
        <v>113</v>
      </c>
      <c r="E6" s="124">
        <v>15</v>
      </c>
      <c r="F6" s="125">
        <v>1</v>
      </c>
      <c r="G6" s="138">
        <v>65538</v>
      </c>
      <c r="H6" s="140">
        <f t="shared" si="0"/>
        <v>786456</v>
      </c>
      <c r="I6" s="138"/>
      <c r="J6" s="138">
        <v>10923</v>
      </c>
      <c r="K6" s="138">
        <v>109230</v>
      </c>
      <c r="L6" s="138"/>
      <c r="M6" s="138"/>
      <c r="N6" s="138"/>
      <c r="O6" s="141">
        <f t="shared" si="1"/>
        <v>906609</v>
      </c>
    </row>
    <row r="7" spans="1:15" ht="15" customHeight="1" x14ac:dyDescent="0.25">
      <c r="A7" s="558" t="s">
        <v>3268</v>
      </c>
      <c r="B7" s="558"/>
      <c r="C7" s="106" t="s">
        <v>3127</v>
      </c>
      <c r="D7" s="128">
        <v>113</v>
      </c>
      <c r="E7" s="124">
        <v>15</v>
      </c>
      <c r="F7" s="125">
        <v>1</v>
      </c>
      <c r="G7" s="138">
        <v>17972</v>
      </c>
      <c r="H7" s="140">
        <f t="shared" si="0"/>
        <v>215664</v>
      </c>
      <c r="I7" s="138"/>
      <c r="J7" s="138">
        <v>2995</v>
      </c>
      <c r="K7" s="138">
        <v>29954</v>
      </c>
      <c r="L7" s="138"/>
      <c r="M7" s="138"/>
      <c r="N7" s="138"/>
      <c r="O7" s="141">
        <f t="shared" si="1"/>
        <v>248613</v>
      </c>
    </row>
    <row r="8" spans="1:15" x14ac:dyDescent="0.25">
      <c r="A8" s="558" t="s">
        <v>3269</v>
      </c>
      <c r="B8" s="558"/>
      <c r="C8" s="106" t="s">
        <v>3127</v>
      </c>
      <c r="D8" s="128">
        <v>113</v>
      </c>
      <c r="E8" s="124">
        <v>15</v>
      </c>
      <c r="F8" s="125">
        <v>1</v>
      </c>
      <c r="G8" s="138">
        <v>21706</v>
      </c>
      <c r="H8" s="140">
        <f t="shared" si="0"/>
        <v>260472</v>
      </c>
      <c r="I8" s="138"/>
      <c r="J8" s="138">
        <v>3618</v>
      </c>
      <c r="K8" s="138">
        <v>36177</v>
      </c>
      <c r="L8" s="138"/>
      <c r="M8" s="138"/>
      <c r="N8" s="138"/>
      <c r="O8" s="141">
        <f t="shared" si="1"/>
        <v>300267</v>
      </c>
    </row>
    <row r="9" spans="1:15" x14ac:dyDescent="0.25">
      <c r="A9" s="558" t="s">
        <v>3072</v>
      </c>
      <c r="B9" s="558"/>
      <c r="C9" s="106" t="s">
        <v>730</v>
      </c>
      <c r="D9" s="128">
        <v>113</v>
      </c>
      <c r="E9" s="124">
        <v>15</v>
      </c>
      <c r="F9" s="125">
        <v>1</v>
      </c>
      <c r="G9" s="137">
        <v>15812</v>
      </c>
      <c r="H9" s="140">
        <f t="shared" si="0"/>
        <v>189744</v>
      </c>
      <c r="I9" s="137"/>
      <c r="J9" s="137">
        <v>2635</v>
      </c>
      <c r="K9" s="137">
        <v>26353</v>
      </c>
      <c r="L9" s="137"/>
      <c r="M9" s="137"/>
      <c r="N9" s="137"/>
      <c r="O9" s="141">
        <f t="shared" si="1"/>
        <v>218732</v>
      </c>
    </row>
    <row r="10" spans="1:15" x14ac:dyDescent="0.25">
      <c r="A10" s="558" t="s">
        <v>3102</v>
      </c>
      <c r="B10" s="558"/>
      <c r="C10" s="106" t="s">
        <v>730</v>
      </c>
      <c r="D10" s="128">
        <v>113</v>
      </c>
      <c r="E10" s="124">
        <v>15</v>
      </c>
      <c r="F10" s="125">
        <v>1</v>
      </c>
      <c r="G10" s="138">
        <v>12054</v>
      </c>
      <c r="H10" s="140">
        <f t="shared" si="0"/>
        <v>144648</v>
      </c>
      <c r="I10" s="138"/>
      <c r="J10" s="138">
        <v>2009</v>
      </c>
      <c r="K10" s="138">
        <v>20090</v>
      </c>
      <c r="L10" s="138"/>
      <c r="M10" s="138"/>
      <c r="N10" s="138"/>
      <c r="O10" s="141">
        <f t="shared" si="1"/>
        <v>166747</v>
      </c>
    </row>
    <row r="11" spans="1:15" x14ac:dyDescent="0.25">
      <c r="A11" s="558" t="s">
        <v>3080</v>
      </c>
      <c r="B11" s="558"/>
      <c r="C11" s="106" t="s">
        <v>3128</v>
      </c>
      <c r="D11" s="128">
        <v>113</v>
      </c>
      <c r="E11" s="124">
        <v>15</v>
      </c>
      <c r="F11" s="125">
        <v>1</v>
      </c>
      <c r="G11" s="138">
        <v>10106</v>
      </c>
      <c r="H11" s="140">
        <f t="shared" si="0"/>
        <v>121272</v>
      </c>
      <c r="I11" s="138"/>
      <c r="J11" s="138">
        <v>1684</v>
      </c>
      <c r="K11" s="138">
        <v>16843</v>
      </c>
      <c r="L11" s="138"/>
      <c r="M11" s="138"/>
      <c r="N11" s="138"/>
      <c r="O11" s="141">
        <f t="shared" si="1"/>
        <v>139799</v>
      </c>
    </row>
    <row r="12" spans="1:15" x14ac:dyDescent="0.25">
      <c r="A12" s="558" t="s">
        <v>3073</v>
      </c>
      <c r="B12" s="558"/>
      <c r="C12" s="106" t="s">
        <v>3128</v>
      </c>
      <c r="D12" s="128">
        <v>113</v>
      </c>
      <c r="E12" s="124">
        <v>15</v>
      </c>
      <c r="F12" s="125">
        <v>1</v>
      </c>
      <c r="G12" s="138">
        <v>17976</v>
      </c>
      <c r="H12" s="140">
        <f t="shared" si="0"/>
        <v>215712</v>
      </c>
      <c r="I12" s="138"/>
      <c r="J12" s="138">
        <v>2996</v>
      </c>
      <c r="K12" s="138">
        <v>29960.000000000004</v>
      </c>
      <c r="L12" s="138"/>
      <c r="M12" s="138"/>
      <c r="N12" s="138"/>
      <c r="O12" s="141">
        <f t="shared" si="1"/>
        <v>248668</v>
      </c>
    </row>
    <row r="13" spans="1:15" x14ac:dyDescent="0.25">
      <c r="A13" s="558" t="s">
        <v>3270</v>
      </c>
      <c r="B13" s="558"/>
      <c r="C13" s="106" t="s">
        <v>3129</v>
      </c>
      <c r="D13" s="128">
        <v>113</v>
      </c>
      <c r="E13" s="124">
        <v>15</v>
      </c>
      <c r="F13" s="125">
        <v>1</v>
      </c>
      <c r="G13" s="138">
        <v>6968</v>
      </c>
      <c r="H13" s="140">
        <f t="shared" si="0"/>
        <v>83616</v>
      </c>
      <c r="I13" s="138"/>
      <c r="J13" s="138">
        <v>1161</v>
      </c>
      <c r="K13" s="138">
        <v>11614</v>
      </c>
      <c r="L13" s="138"/>
      <c r="M13" s="138"/>
      <c r="N13" s="138"/>
      <c r="O13" s="141">
        <f t="shared" si="1"/>
        <v>96391</v>
      </c>
    </row>
    <row r="14" spans="1:15" x14ac:dyDescent="0.25">
      <c r="A14" s="558" t="s">
        <v>3271</v>
      </c>
      <c r="B14" s="558"/>
      <c r="C14" s="106" t="s">
        <v>3130</v>
      </c>
      <c r="D14" s="128">
        <v>113</v>
      </c>
      <c r="E14" s="124">
        <v>15</v>
      </c>
      <c r="F14" s="125">
        <v>6</v>
      </c>
      <c r="G14" s="137">
        <v>9678</v>
      </c>
      <c r="H14" s="140">
        <f t="shared" si="0"/>
        <v>696816</v>
      </c>
      <c r="I14" s="137"/>
      <c r="J14" s="137">
        <v>9678</v>
      </c>
      <c r="K14" s="137">
        <v>96780.000000000015</v>
      </c>
      <c r="L14" s="137"/>
      <c r="M14" s="137"/>
      <c r="N14" s="137"/>
      <c r="O14" s="141">
        <f t="shared" si="1"/>
        <v>803274</v>
      </c>
    </row>
    <row r="15" spans="1:15" x14ac:dyDescent="0.25">
      <c r="A15" s="558" t="s">
        <v>3080</v>
      </c>
      <c r="B15" s="558"/>
      <c r="C15" s="106" t="s">
        <v>3130</v>
      </c>
      <c r="D15" s="128">
        <v>113</v>
      </c>
      <c r="E15" s="124">
        <v>15</v>
      </c>
      <c r="F15" s="125">
        <v>1</v>
      </c>
      <c r="G15" s="138">
        <v>6956</v>
      </c>
      <c r="H15" s="140">
        <f t="shared" si="0"/>
        <v>83472</v>
      </c>
      <c r="I15" s="138"/>
      <c r="J15" s="138">
        <v>1160</v>
      </c>
      <c r="K15" s="138">
        <v>11593</v>
      </c>
      <c r="L15" s="138"/>
      <c r="M15" s="138"/>
      <c r="N15" s="138"/>
      <c r="O15" s="141">
        <f t="shared" si="1"/>
        <v>96225</v>
      </c>
    </row>
    <row r="16" spans="1:15" x14ac:dyDescent="0.25">
      <c r="A16" s="558" t="s">
        <v>3076</v>
      </c>
      <c r="B16" s="558"/>
      <c r="C16" s="106" t="s">
        <v>3130</v>
      </c>
      <c r="D16" s="128">
        <v>113</v>
      </c>
      <c r="E16" s="124">
        <v>15</v>
      </c>
      <c r="F16" s="125">
        <v>1</v>
      </c>
      <c r="G16" s="138">
        <v>10508</v>
      </c>
      <c r="H16" s="140">
        <f t="shared" si="0"/>
        <v>126096</v>
      </c>
      <c r="I16" s="138"/>
      <c r="J16" s="138">
        <v>1752</v>
      </c>
      <c r="K16" s="138">
        <v>17513</v>
      </c>
      <c r="L16" s="138"/>
      <c r="M16" s="138"/>
      <c r="N16" s="138"/>
      <c r="O16" s="141">
        <f t="shared" si="1"/>
        <v>145361</v>
      </c>
    </row>
    <row r="17" spans="1:15" x14ac:dyDescent="0.25">
      <c r="A17" s="558" t="s">
        <v>3076</v>
      </c>
      <c r="B17" s="558"/>
      <c r="C17" s="106" t="s">
        <v>3130</v>
      </c>
      <c r="D17" s="128">
        <v>113</v>
      </c>
      <c r="E17" s="124">
        <v>15</v>
      </c>
      <c r="F17" s="125">
        <v>1</v>
      </c>
      <c r="G17" s="138">
        <v>6330</v>
      </c>
      <c r="H17" s="140">
        <f t="shared" si="0"/>
        <v>75960</v>
      </c>
      <c r="I17" s="138"/>
      <c r="J17" s="138">
        <v>1037</v>
      </c>
      <c r="K17" s="138">
        <v>10373</v>
      </c>
      <c r="L17" s="138"/>
      <c r="M17" s="138"/>
      <c r="N17" s="138"/>
      <c r="O17" s="141">
        <f t="shared" si="1"/>
        <v>87370</v>
      </c>
    </row>
    <row r="18" spans="1:15" x14ac:dyDescent="0.25">
      <c r="A18" s="558" t="s">
        <v>3272</v>
      </c>
      <c r="B18" s="558"/>
      <c r="C18" s="106" t="s">
        <v>3130</v>
      </c>
      <c r="D18" s="128">
        <v>113</v>
      </c>
      <c r="E18" s="124">
        <v>15</v>
      </c>
      <c r="F18" s="125">
        <v>1</v>
      </c>
      <c r="G18" s="138">
        <v>11200</v>
      </c>
      <c r="H18" s="140">
        <f t="shared" si="0"/>
        <v>134400</v>
      </c>
      <c r="I18" s="138"/>
      <c r="J18" s="138">
        <v>1752</v>
      </c>
      <c r="K18" s="138">
        <v>17513</v>
      </c>
      <c r="L18" s="138"/>
      <c r="M18" s="138"/>
      <c r="N18" s="138"/>
      <c r="O18" s="141">
        <f t="shared" si="1"/>
        <v>153665</v>
      </c>
    </row>
    <row r="19" spans="1:15" x14ac:dyDescent="0.25">
      <c r="A19" s="558" t="s">
        <v>3272</v>
      </c>
      <c r="B19" s="558"/>
      <c r="C19" s="106" t="s">
        <v>3130</v>
      </c>
      <c r="D19" s="128">
        <v>113</v>
      </c>
      <c r="E19" s="124">
        <v>15</v>
      </c>
      <c r="F19" s="125">
        <v>4</v>
      </c>
      <c r="G19" s="138">
        <v>10508</v>
      </c>
      <c r="H19" s="140">
        <f t="shared" si="0"/>
        <v>504384</v>
      </c>
      <c r="I19" s="138"/>
      <c r="J19" s="138">
        <v>7008</v>
      </c>
      <c r="K19" s="138">
        <v>70052</v>
      </c>
      <c r="L19" s="138"/>
      <c r="M19" s="138"/>
      <c r="N19" s="138"/>
      <c r="O19" s="141">
        <f t="shared" si="1"/>
        <v>581444</v>
      </c>
    </row>
    <row r="20" spans="1:15" x14ac:dyDescent="0.25">
      <c r="A20" s="558" t="s">
        <v>3079</v>
      </c>
      <c r="B20" s="558"/>
      <c r="C20" s="106" t="s">
        <v>3130</v>
      </c>
      <c r="D20" s="128">
        <v>113</v>
      </c>
      <c r="E20" s="124">
        <v>15</v>
      </c>
      <c r="F20" s="125">
        <v>1</v>
      </c>
      <c r="G20" s="138">
        <v>7450</v>
      </c>
      <c r="H20" s="140">
        <f t="shared" si="0"/>
        <v>89400</v>
      </c>
      <c r="I20" s="138"/>
      <c r="J20" s="138">
        <v>1242</v>
      </c>
      <c r="K20" s="138">
        <v>12417</v>
      </c>
      <c r="L20" s="138"/>
      <c r="M20" s="138"/>
      <c r="N20" s="138"/>
      <c r="O20" s="141">
        <f t="shared" si="1"/>
        <v>103059</v>
      </c>
    </row>
    <row r="21" spans="1:15" x14ac:dyDescent="0.25">
      <c r="A21" s="558" t="s">
        <v>3079</v>
      </c>
      <c r="B21" s="558"/>
      <c r="C21" s="106" t="s">
        <v>3130</v>
      </c>
      <c r="D21" s="128">
        <v>113</v>
      </c>
      <c r="E21" s="124">
        <v>15</v>
      </c>
      <c r="F21" s="125">
        <v>1</v>
      </c>
      <c r="G21" s="138">
        <v>6224</v>
      </c>
      <c r="H21" s="140">
        <f t="shared" si="0"/>
        <v>74688</v>
      </c>
      <c r="I21" s="138"/>
      <c r="J21" s="138">
        <v>1037</v>
      </c>
      <c r="K21" s="138">
        <v>10374</v>
      </c>
      <c r="L21" s="138"/>
      <c r="M21" s="138"/>
      <c r="N21" s="138"/>
      <c r="O21" s="141">
        <f t="shared" si="1"/>
        <v>86099</v>
      </c>
    </row>
    <row r="22" spans="1:15" x14ac:dyDescent="0.25">
      <c r="A22" s="558" t="s">
        <v>3079</v>
      </c>
      <c r="B22" s="558"/>
      <c r="C22" s="106" t="s">
        <v>3130</v>
      </c>
      <c r="D22" s="128">
        <v>113</v>
      </c>
      <c r="E22" s="124">
        <v>15</v>
      </c>
      <c r="F22" s="125">
        <v>1</v>
      </c>
      <c r="G22" s="138">
        <v>6224</v>
      </c>
      <c r="H22" s="140">
        <f t="shared" si="0"/>
        <v>74688</v>
      </c>
      <c r="I22" s="138"/>
      <c r="J22" s="138">
        <v>1037</v>
      </c>
      <c r="K22" s="138">
        <v>10374</v>
      </c>
      <c r="L22" s="138"/>
      <c r="M22" s="138"/>
      <c r="N22" s="138"/>
      <c r="O22" s="141">
        <f t="shared" si="1"/>
        <v>86099</v>
      </c>
    </row>
    <row r="23" spans="1:15" x14ac:dyDescent="0.25">
      <c r="A23" s="558" t="s">
        <v>3273</v>
      </c>
      <c r="B23" s="558"/>
      <c r="C23" s="106" t="s">
        <v>3130</v>
      </c>
      <c r="D23" s="128">
        <v>113</v>
      </c>
      <c r="E23" s="124">
        <v>15</v>
      </c>
      <c r="F23" s="125">
        <v>1</v>
      </c>
      <c r="G23" s="137">
        <v>6224</v>
      </c>
      <c r="H23" s="140">
        <f t="shared" si="0"/>
        <v>74688</v>
      </c>
      <c r="I23" s="137"/>
      <c r="J23" s="137">
        <v>1037</v>
      </c>
      <c r="K23" s="137">
        <v>10374</v>
      </c>
      <c r="L23" s="137"/>
      <c r="M23" s="137"/>
      <c r="N23" s="137"/>
      <c r="O23" s="141">
        <f t="shared" si="1"/>
        <v>86099</v>
      </c>
    </row>
    <row r="24" spans="1:15" x14ac:dyDescent="0.25">
      <c r="A24" s="558" t="s">
        <v>3075</v>
      </c>
      <c r="B24" s="558"/>
      <c r="C24" s="106" t="s">
        <v>3130</v>
      </c>
      <c r="D24" s="128">
        <v>113</v>
      </c>
      <c r="E24" s="124">
        <v>15</v>
      </c>
      <c r="F24" s="125">
        <v>1</v>
      </c>
      <c r="G24" s="138">
        <v>3058</v>
      </c>
      <c r="H24" s="140">
        <f t="shared" si="0"/>
        <v>36696</v>
      </c>
      <c r="I24" s="138"/>
      <c r="J24" s="138">
        <v>510</v>
      </c>
      <c r="K24" s="138">
        <v>5097</v>
      </c>
      <c r="L24" s="138"/>
      <c r="M24" s="138"/>
      <c r="N24" s="138"/>
      <c r="O24" s="141">
        <f t="shared" si="1"/>
        <v>42303</v>
      </c>
    </row>
    <row r="25" spans="1:15" x14ac:dyDescent="0.25">
      <c r="A25" s="558" t="s">
        <v>3274</v>
      </c>
      <c r="B25" s="558"/>
      <c r="C25" s="106" t="s">
        <v>3130</v>
      </c>
      <c r="D25" s="128">
        <v>113</v>
      </c>
      <c r="E25" s="124">
        <v>15</v>
      </c>
      <c r="F25" s="125">
        <v>1</v>
      </c>
      <c r="G25" s="138">
        <v>6224</v>
      </c>
      <c r="H25" s="140">
        <f t="shared" si="0"/>
        <v>74688</v>
      </c>
      <c r="I25" s="138"/>
      <c r="J25" s="138">
        <v>1037</v>
      </c>
      <c r="K25" s="138">
        <v>10374</v>
      </c>
      <c r="L25" s="138"/>
      <c r="M25" s="138"/>
      <c r="N25" s="138"/>
      <c r="O25" s="141">
        <f t="shared" si="1"/>
        <v>86099</v>
      </c>
    </row>
    <row r="26" spans="1:15" x14ac:dyDescent="0.25">
      <c r="A26" s="558" t="s">
        <v>3078</v>
      </c>
      <c r="B26" s="558"/>
      <c r="C26" s="106" t="s">
        <v>3130</v>
      </c>
      <c r="D26" s="128">
        <v>113</v>
      </c>
      <c r="E26" s="124">
        <v>15</v>
      </c>
      <c r="F26" s="125">
        <v>1</v>
      </c>
      <c r="G26" s="138">
        <v>6956</v>
      </c>
      <c r="H26" s="140">
        <f t="shared" si="0"/>
        <v>83472</v>
      </c>
      <c r="I26" s="138"/>
      <c r="J26" s="138">
        <v>1160</v>
      </c>
      <c r="K26" s="138">
        <v>11594</v>
      </c>
      <c r="L26" s="138"/>
      <c r="M26" s="138"/>
      <c r="N26" s="138"/>
      <c r="O26" s="141">
        <f t="shared" si="1"/>
        <v>96226</v>
      </c>
    </row>
    <row r="27" spans="1:15" x14ac:dyDescent="0.25">
      <c r="A27" s="558" t="s">
        <v>3077</v>
      </c>
      <c r="B27" s="558"/>
      <c r="C27" s="106" t="s">
        <v>3130</v>
      </c>
      <c r="D27" s="128">
        <v>113</v>
      </c>
      <c r="E27" s="124">
        <v>15</v>
      </c>
      <c r="F27" s="125">
        <v>1</v>
      </c>
      <c r="G27" s="138">
        <v>6300</v>
      </c>
      <c r="H27" s="140">
        <f t="shared" si="0"/>
        <v>75600</v>
      </c>
      <c r="I27" s="138"/>
      <c r="J27" s="138">
        <v>1050</v>
      </c>
      <c r="K27" s="138">
        <v>10500</v>
      </c>
      <c r="L27" s="138"/>
      <c r="M27" s="138"/>
      <c r="N27" s="138"/>
      <c r="O27" s="141">
        <f t="shared" si="1"/>
        <v>87150</v>
      </c>
    </row>
    <row r="28" spans="1:15" x14ac:dyDescent="0.25">
      <c r="A28" s="558" t="s">
        <v>3275</v>
      </c>
      <c r="B28" s="558"/>
      <c r="C28" s="106" t="s">
        <v>3131</v>
      </c>
      <c r="D28" s="128">
        <v>113</v>
      </c>
      <c r="E28" s="124">
        <v>15</v>
      </c>
      <c r="F28" s="125">
        <v>1</v>
      </c>
      <c r="G28" s="137">
        <v>11946</v>
      </c>
      <c r="H28" s="140">
        <f t="shared" si="0"/>
        <v>143352</v>
      </c>
      <c r="I28" s="137"/>
      <c r="J28" s="137">
        <v>1991</v>
      </c>
      <c r="K28" s="137">
        <v>19910</v>
      </c>
      <c r="L28" s="137"/>
      <c r="M28" s="137"/>
      <c r="N28" s="137"/>
      <c r="O28" s="141">
        <f t="shared" si="1"/>
        <v>165253</v>
      </c>
    </row>
    <row r="29" spans="1:15" x14ac:dyDescent="0.25">
      <c r="A29" s="558" t="s">
        <v>3081</v>
      </c>
      <c r="B29" s="558"/>
      <c r="C29" s="106" t="s">
        <v>3131</v>
      </c>
      <c r="D29" s="128">
        <v>113</v>
      </c>
      <c r="E29" s="124">
        <v>15</v>
      </c>
      <c r="F29" s="125">
        <v>1</v>
      </c>
      <c r="G29" s="138">
        <v>11946</v>
      </c>
      <c r="H29" s="140">
        <f t="shared" si="0"/>
        <v>143352</v>
      </c>
      <c r="I29" s="138"/>
      <c r="J29" s="138">
        <v>1991</v>
      </c>
      <c r="K29" s="138">
        <v>19910</v>
      </c>
      <c r="L29" s="138"/>
      <c r="M29" s="138"/>
      <c r="N29" s="138"/>
      <c r="O29" s="141">
        <f t="shared" si="1"/>
        <v>165253</v>
      </c>
    </row>
    <row r="30" spans="1:15" x14ac:dyDescent="0.25">
      <c r="A30" s="558" t="s">
        <v>3270</v>
      </c>
      <c r="B30" s="558"/>
      <c r="C30" s="106" t="s">
        <v>3132</v>
      </c>
      <c r="D30" s="128">
        <v>113</v>
      </c>
      <c r="E30" s="124">
        <v>15</v>
      </c>
      <c r="F30" s="125">
        <v>1</v>
      </c>
      <c r="G30" s="138">
        <v>10508</v>
      </c>
      <c r="H30" s="140">
        <f t="shared" si="0"/>
        <v>126096</v>
      </c>
      <c r="I30" s="138"/>
      <c r="J30" s="138">
        <v>1752</v>
      </c>
      <c r="K30" s="138">
        <v>17514</v>
      </c>
      <c r="L30" s="138"/>
      <c r="M30" s="138"/>
      <c r="N30" s="138"/>
      <c r="O30" s="141">
        <f t="shared" si="1"/>
        <v>145362</v>
      </c>
    </row>
    <row r="31" spans="1:15" x14ac:dyDescent="0.25">
      <c r="A31" s="558" t="s">
        <v>3074</v>
      </c>
      <c r="B31" s="558"/>
      <c r="C31" s="106" t="s">
        <v>3133</v>
      </c>
      <c r="D31" s="128">
        <v>113</v>
      </c>
      <c r="E31" s="124">
        <v>15</v>
      </c>
      <c r="F31" s="125">
        <v>1</v>
      </c>
      <c r="G31" s="138">
        <v>11946</v>
      </c>
      <c r="H31" s="140">
        <f t="shared" si="0"/>
        <v>143352</v>
      </c>
      <c r="I31" s="138"/>
      <c r="J31" s="138">
        <v>1991</v>
      </c>
      <c r="K31" s="138">
        <v>19910</v>
      </c>
      <c r="L31" s="138"/>
      <c r="M31" s="138"/>
      <c r="N31" s="138"/>
      <c r="O31" s="141">
        <f t="shared" si="1"/>
        <v>165253</v>
      </c>
    </row>
    <row r="32" spans="1:15" x14ac:dyDescent="0.25">
      <c r="A32" s="558" t="s">
        <v>3276</v>
      </c>
      <c r="B32" s="558"/>
      <c r="C32" s="106" t="s">
        <v>3133</v>
      </c>
      <c r="D32" s="128">
        <v>113</v>
      </c>
      <c r="E32" s="124">
        <v>15</v>
      </c>
      <c r="F32" s="125">
        <v>1</v>
      </c>
      <c r="G32" s="138">
        <v>11946</v>
      </c>
      <c r="H32" s="140">
        <f t="shared" si="0"/>
        <v>143352</v>
      </c>
      <c r="I32" s="138"/>
      <c r="J32" s="138">
        <v>1991</v>
      </c>
      <c r="K32" s="138">
        <v>19910</v>
      </c>
      <c r="L32" s="138"/>
      <c r="M32" s="138"/>
      <c r="N32" s="138"/>
      <c r="O32" s="141">
        <f t="shared" si="1"/>
        <v>165253</v>
      </c>
    </row>
    <row r="33" spans="1:15" x14ac:dyDescent="0.25">
      <c r="A33" s="558" t="s">
        <v>3078</v>
      </c>
      <c r="B33" s="558"/>
      <c r="C33" s="106" t="s">
        <v>3133</v>
      </c>
      <c r="D33" s="128">
        <v>113</v>
      </c>
      <c r="E33" s="124">
        <v>15</v>
      </c>
      <c r="F33" s="125">
        <v>1</v>
      </c>
      <c r="G33" s="138">
        <v>8884</v>
      </c>
      <c r="H33" s="140">
        <f t="shared" si="0"/>
        <v>106608</v>
      </c>
      <c r="I33" s="138"/>
      <c r="J33" s="138">
        <v>1481</v>
      </c>
      <c r="K33" s="138">
        <v>14807</v>
      </c>
      <c r="L33" s="138"/>
      <c r="M33" s="138"/>
      <c r="N33" s="138"/>
      <c r="O33" s="141">
        <f t="shared" si="1"/>
        <v>122896</v>
      </c>
    </row>
    <row r="34" spans="1:15" x14ac:dyDescent="0.25">
      <c r="A34" s="558" t="s">
        <v>3102</v>
      </c>
      <c r="B34" s="558"/>
      <c r="C34" s="106" t="s">
        <v>3134</v>
      </c>
      <c r="D34" s="128">
        <v>113</v>
      </c>
      <c r="E34" s="124">
        <v>15</v>
      </c>
      <c r="F34" s="125">
        <v>1</v>
      </c>
      <c r="G34" s="138">
        <v>14434</v>
      </c>
      <c r="H34" s="140">
        <f t="shared" si="0"/>
        <v>173208</v>
      </c>
      <c r="I34" s="138"/>
      <c r="J34" s="138">
        <v>2406</v>
      </c>
      <c r="K34" s="138">
        <v>24057</v>
      </c>
      <c r="L34" s="138"/>
      <c r="M34" s="138"/>
      <c r="N34" s="138"/>
      <c r="O34" s="141">
        <f t="shared" si="1"/>
        <v>199671</v>
      </c>
    </row>
    <row r="35" spans="1:15" x14ac:dyDescent="0.25">
      <c r="A35" s="558" t="s">
        <v>3078</v>
      </c>
      <c r="B35" s="558"/>
      <c r="C35" s="106" t="s">
        <v>3134</v>
      </c>
      <c r="D35" s="128">
        <v>113</v>
      </c>
      <c r="E35" s="124">
        <v>15</v>
      </c>
      <c r="F35" s="125">
        <v>1</v>
      </c>
      <c r="G35" s="137">
        <v>11944</v>
      </c>
      <c r="H35" s="140">
        <f t="shared" si="0"/>
        <v>143328</v>
      </c>
      <c r="I35" s="137"/>
      <c r="J35" s="137">
        <v>1991</v>
      </c>
      <c r="K35" s="137">
        <v>19907</v>
      </c>
      <c r="L35" s="137"/>
      <c r="M35" s="137"/>
      <c r="N35" s="137"/>
      <c r="O35" s="141">
        <f t="shared" si="1"/>
        <v>165226</v>
      </c>
    </row>
    <row r="36" spans="1:15" x14ac:dyDescent="0.25">
      <c r="A36" s="558" t="s">
        <v>3084</v>
      </c>
      <c r="B36" s="558"/>
      <c r="C36" s="106" t="s">
        <v>726</v>
      </c>
      <c r="D36" s="128">
        <v>113</v>
      </c>
      <c r="E36" s="124">
        <v>15</v>
      </c>
      <c r="F36" s="125">
        <v>1</v>
      </c>
      <c r="G36" s="138">
        <v>16440</v>
      </c>
      <c r="H36" s="140">
        <f t="shared" si="0"/>
        <v>197280</v>
      </c>
      <c r="I36" s="138"/>
      <c r="J36" s="138">
        <v>2740</v>
      </c>
      <c r="K36" s="138">
        <v>27400</v>
      </c>
      <c r="L36" s="138"/>
      <c r="M36" s="138"/>
      <c r="N36" s="138"/>
      <c r="O36" s="141">
        <f t="shared" si="1"/>
        <v>227420</v>
      </c>
    </row>
    <row r="37" spans="1:15" x14ac:dyDescent="0.25">
      <c r="A37" s="558" t="s">
        <v>3085</v>
      </c>
      <c r="B37" s="558"/>
      <c r="C37" s="106" t="s">
        <v>726</v>
      </c>
      <c r="D37" s="128">
        <v>113</v>
      </c>
      <c r="E37" s="124">
        <v>15</v>
      </c>
      <c r="F37" s="125">
        <v>1</v>
      </c>
      <c r="G37" s="137">
        <v>17974</v>
      </c>
      <c r="H37" s="140">
        <f t="shared" si="0"/>
        <v>215688</v>
      </c>
      <c r="I37" s="137"/>
      <c r="J37" s="137">
        <v>2996</v>
      </c>
      <c r="K37" s="137">
        <v>29957</v>
      </c>
      <c r="L37" s="137"/>
      <c r="M37" s="137"/>
      <c r="N37" s="137"/>
      <c r="O37" s="141">
        <f t="shared" si="1"/>
        <v>248641</v>
      </c>
    </row>
    <row r="38" spans="1:15" x14ac:dyDescent="0.25">
      <c r="A38" s="558" t="s">
        <v>3083</v>
      </c>
      <c r="B38" s="558"/>
      <c r="C38" s="106" t="s">
        <v>726</v>
      </c>
      <c r="D38" s="128">
        <v>113</v>
      </c>
      <c r="E38" s="124">
        <v>15</v>
      </c>
      <c r="F38" s="125">
        <v>1</v>
      </c>
      <c r="G38" s="138">
        <v>11196</v>
      </c>
      <c r="H38" s="140">
        <f t="shared" si="0"/>
        <v>134352</v>
      </c>
      <c r="I38" s="138"/>
      <c r="J38" s="138">
        <v>1866</v>
      </c>
      <c r="K38" s="138">
        <v>18660</v>
      </c>
      <c r="L38" s="138"/>
      <c r="M38" s="138"/>
      <c r="N38" s="138"/>
      <c r="O38" s="141">
        <f t="shared" si="1"/>
        <v>154878</v>
      </c>
    </row>
    <row r="39" spans="1:15" x14ac:dyDescent="0.25">
      <c r="A39" s="558" t="s">
        <v>3277</v>
      </c>
      <c r="B39" s="558"/>
      <c r="C39" s="106" t="s">
        <v>3135</v>
      </c>
      <c r="D39" s="128">
        <v>113</v>
      </c>
      <c r="E39" s="124">
        <v>15</v>
      </c>
      <c r="F39" s="125">
        <v>1</v>
      </c>
      <c r="G39" s="138">
        <v>33620</v>
      </c>
      <c r="H39" s="140">
        <f t="shared" si="0"/>
        <v>403440</v>
      </c>
      <c r="I39" s="138"/>
      <c r="J39" s="138">
        <v>5604</v>
      </c>
      <c r="K39" s="138">
        <v>56034</v>
      </c>
      <c r="L39" s="138"/>
      <c r="M39" s="138"/>
      <c r="N39" s="138"/>
      <c r="O39" s="141">
        <f t="shared" si="1"/>
        <v>465078</v>
      </c>
    </row>
    <row r="40" spans="1:15" x14ac:dyDescent="0.25">
      <c r="A40" s="558" t="s">
        <v>3080</v>
      </c>
      <c r="B40" s="558"/>
      <c r="C40" s="107" t="s">
        <v>3135</v>
      </c>
      <c r="D40" s="128">
        <v>113</v>
      </c>
      <c r="E40" s="124">
        <v>15</v>
      </c>
      <c r="F40" s="126">
        <v>1</v>
      </c>
      <c r="G40" s="139">
        <v>19740</v>
      </c>
      <c r="H40" s="140">
        <f t="shared" si="0"/>
        <v>236880</v>
      </c>
      <c r="I40" s="139"/>
      <c r="J40" s="139">
        <v>3290</v>
      </c>
      <c r="K40" s="139">
        <v>32900</v>
      </c>
      <c r="L40" s="139"/>
      <c r="M40" s="139"/>
      <c r="N40" s="139"/>
      <c r="O40" s="141">
        <f t="shared" si="1"/>
        <v>273070</v>
      </c>
    </row>
    <row r="41" spans="1:15" x14ac:dyDescent="0.25">
      <c r="A41" s="558" t="s">
        <v>3278</v>
      </c>
      <c r="B41" s="558"/>
      <c r="C41" s="107" t="s">
        <v>3135</v>
      </c>
      <c r="D41" s="128">
        <v>113</v>
      </c>
      <c r="E41" s="124">
        <v>15</v>
      </c>
      <c r="F41" s="126">
        <v>1</v>
      </c>
      <c r="G41" s="139">
        <v>18860</v>
      </c>
      <c r="H41" s="140">
        <f t="shared" si="0"/>
        <v>226320</v>
      </c>
      <c r="I41" s="139"/>
      <c r="J41" s="139">
        <v>3143</v>
      </c>
      <c r="K41" s="139">
        <v>31434</v>
      </c>
      <c r="L41" s="139"/>
      <c r="M41" s="139"/>
      <c r="N41" s="139"/>
      <c r="O41" s="141">
        <f t="shared" si="1"/>
        <v>260897</v>
      </c>
    </row>
    <row r="42" spans="1:15" x14ac:dyDescent="0.25">
      <c r="A42" s="558" t="s">
        <v>3279</v>
      </c>
      <c r="B42" s="558"/>
      <c r="C42" s="106" t="s">
        <v>3135</v>
      </c>
      <c r="D42" s="128">
        <v>113</v>
      </c>
      <c r="E42" s="124">
        <v>15</v>
      </c>
      <c r="F42" s="125">
        <v>1</v>
      </c>
      <c r="G42" s="138">
        <v>17976</v>
      </c>
      <c r="H42" s="140">
        <f t="shared" si="0"/>
        <v>215712</v>
      </c>
      <c r="I42" s="138"/>
      <c r="J42" s="138">
        <v>2996</v>
      </c>
      <c r="K42" s="138">
        <v>29960.000000000004</v>
      </c>
      <c r="L42" s="138"/>
      <c r="M42" s="138"/>
      <c r="N42" s="138"/>
      <c r="O42" s="141">
        <f t="shared" si="1"/>
        <v>248668</v>
      </c>
    </row>
    <row r="43" spans="1:15" x14ac:dyDescent="0.25">
      <c r="A43" s="558" t="s">
        <v>3080</v>
      </c>
      <c r="B43" s="558"/>
      <c r="C43" s="106" t="s">
        <v>3135</v>
      </c>
      <c r="D43" s="128">
        <v>113</v>
      </c>
      <c r="E43" s="124">
        <v>15</v>
      </c>
      <c r="F43" s="125">
        <v>1</v>
      </c>
      <c r="G43" s="138">
        <v>16974</v>
      </c>
      <c r="H43" s="140">
        <f t="shared" si="0"/>
        <v>203688</v>
      </c>
      <c r="I43" s="138"/>
      <c r="J43" s="138">
        <v>2829</v>
      </c>
      <c r="K43" s="138">
        <v>28289.999999999996</v>
      </c>
      <c r="L43" s="138"/>
      <c r="M43" s="138"/>
      <c r="N43" s="138"/>
      <c r="O43" s="141">
        <f t="shared" si="1"/>
        <v>234807</v>
      </c>
    </row>
    <row r="44" spans="1:15" x14ac:dyDescent="0.25">
      <c r="A44" s="558" t="s">
        <v>3080</v>
      </c>
      <c r="B44" s="558"/>
      <c r="C44" s="106" t="s">
        <v>3135</v>
      </c>
      <c r="D44" s="128">
        <v>113</v>
      </c>
      <c r="E44" s="124">
        <v>15</v>
      </c>
      <c r="F44" s="125">
        <v>3</v>
      </c>
      <c r="G44" s="138">
        <v>12184</v>
      </c>
      <c r="H44" s="140">
        <f t="shared" si="0"/>
        <v>438624</v>
      </c>
      <c r="I44" s="138"/>
      <c r="J44" s="138">
        <v>6093</v>
      </c>
      <c r="K44" s="138">
        <v>60921</v>
      </c>
      <c r="L44" s="138"/>
      <c r="M44" s="138"/>
      <c r="N44" s="138"/>
      <c r="O44" s="141">
        <f t="shared" si="1"/>
        <v>505638</v>
      </c>
    </row>
    <row r="45" spans="1:15" x14ac:dyDescent="0.25">
      <c r="A45" s="558" t="s">
        <v>3078</v>
      </c>
      <c r="B45" s="558"/>
      <c r="C45" s="106" t="s">
        <v>3135</v>
      </c>
      <c r="D45" s="128">
        <v>113</v>
      </c>
      <c r="E45" s="124">
        <v>15</v>
      </c>
      <c r="F45" s="125">
        <v>1</v>
      </c>
      <c r="G45" s="138">
        <v>10414</v>
      </c>
      <c r="H45" s="140">
        <f t="shared" si="0"/>
        <v>124968</v>
      </c>
      <c r="I45" s="138"/>
      <c r="J45" s="138">
        <v>1736</v>
      </c>
      <c r="K45" s="138">
        <v>17357</v>
      </c>
      <c r="L45" s="138"/>
      <c r="M45" s="138"/>
      <c r="N45" s="138"/>
      <c r="O45" s="141">
        <f t="shared" si="1"/>
        <v>144061</v>
      </c>
    </row>
    <row r="46" spans="1:15" x14ac:dyDescent="0.25">
      <c r="A46" s="558" t="s">
        <v>3080</v>
      </c>
      <c r="B46" s="558"/>
      <c r="C46" s="106" t="s">
        <v>1766</v>
      </c>
      <c r="D46" s="128">
        <v>113</v>
      </c>
      <c r="E46" s="124">
        <v>15</v>
      </c>
      <c r="F46" s="125">
        <v>1</v>
      </c>
      <c r="G46" s="138">
        <v>9820</v>
      </c>
      <c r="H46" s="140">
        <f t="shared" si="0"/>
        <v>117840</v>
      </c>
      <c r="I46" s="138"/>
      <c r="J46" s="138">
        <v>1637</v>
      </c>
      <c r="K46" s="138">
        <v>16367</v>
      </c>
      <c r="L46" s="138"/>
      <c r="M46" s="138"/>
      <c r="N46" s="138"/>
      <c r="O46" s="141">
        <f t="shared" si="1"/>
        <v>135844</v>
      </c>
    </row>
    <row r="47" spans="1:15" x14ac:dyDescent="0.25">
      <c r="A47" s="558" t="s">
        <v>3080</v>
      </c>
      <c r="B47" s="558"/>
      <c r="C47" s="106" t="s">
        <v>1766</v>
      </c>
      <c r="D47" s="128">
        <v>113</v>
      </c>
      <c r="E47" s="124">
        <v>15</v>
      </c>
      <c r="F47" s="125">
        <v>1</v>
      </c>
      <c r="G47" s="138">
        <v>9442</v>
      </c>
      <c r="H47" s="140">
        <f t="shared" si="0"/>
        <v>113304</v>
      </c>
      <c r="I47" s="138"/>
      <c r="J47" s="138">
        <v>1574</v>
      </c>
      <c r="K47" s="138">
        <v>15737</v>
      </c>
      <c r="L47" s="138"/>
      <c r="M47" s="138"/>
      <c r="N47" s="138"/>
      <c r="O47" s="141">
        <f t="shared" si="1"/>
        <v>130615</v>
      </c>
    </row>
    <row r="48" spans="1:15" x14ac:dyDescent="0.25">
      <c r="A48" s="558" t="s">
        <v>3071</v>
      </c>
      <c r="B48" s="558"/>
      <c r="C48" s="106" t="s">
        <v>1766</v>
      </c>
      <c r="D48" s="128">
        <v>113</v>
      </c>
      <c r="E48" s="124">
        <v>15</v>
      </c>
      <c r="F48" s="125">
        <v>1</v>
      </c>
      <c r="G48" s="138">
        <v>17976</v>
      </c>
      <c r="H48" s="140">
        <f t="shared" si="0"/>
        <v>215712</v>
      </c>
      <c r="I48" s="138"/>
      <c r="J48" s="138">
        <v>2996</v>
      </c>
      <c r="K48" s="138">
        <v>29960.000000000004</v>
      </c>
      <c r="L48" s="138"/>
      <c r="M48" s="138"/>
      <c r="N48" s="138"/>
      <c r="O48" s="141">
        <f t="shared" si="1"/>
        <v>248668</v>
      </c>
    </row>
    <row r="49" spans="1:15" x14ac:dyDescent="0.25">
      <c r="A49" s="558" t="s">
        <v>3074</v>
      </c>
      <c r="B49" s="558"/>
      <c r="C49" s="106" t="s">
        <v>3136</v>
      </c>
      <c r="D49" s="128">
        <v>113</v>
      </c>
      <c r="E49" s="124">
        <v>15</v>
      </c>
      <c r="F49" s="125">
        <v>1</v>
      </c>
      <c r="G49" s="138">
        <v>13356</v>
      </c>
      <c r="H49" s="140">
        <f t="shared" si="0"/>
        <v>160272</v>
      </c>
      <c r="I49" s="138"/>
      <c r="J49" s="138">
        <v>2226</v>
      </c>
      <c r="K49" s="138">
        <v>22260</v>
      </c>
      <c r="L49" s="138"/>
      <c r="M49" s="138"/>
      <c r="N49" s="138"/>
      <c r="O49" s="141">
        <f t="shared" si="1"/>
        <v>184758</v>
      </c>
    </row>
    <row r="50" spans="1:15" x14ac:dyDescent="0.25">
      <c r="A50" s="558" t="s">
        <v>3088</v>
      </c>
      <c r="B50" s="558"/>
      <c r="C50" s="106" t="s">
        <v>3137</v>
      </c>
      <c r="D50" s="128">
        <v>113</v>
      </c>
      <c r="E50" s="124">
        <v>15</v>
      </c>
      <c r="F50" s="125">
        <v>1</v>
      </c>
      <c r="G50" s="137">
        <v>18438</v>
      </c>
      <c r="H50" s="140">
        <f t="shared" si="0"/>
        <v>221256</v>
      </c>
      <c r="I50" s="137"/>
      <c r="J50" s="137">
        <v>3073</v>
      </c>
      <c r="K50" s="137">
        <v>30730</v>
      </c>
      <c r="L50" s="137"/>
      <c r="M50" s="137"/>
      <c r="N50" s="137"/>
      <c r="O50" s="141">
        <f t="shared" si="1"/>
        <v>255059</v>
      </c>
    </row>
    <row r="51" spans="1:15" x14ac:dyDescent="0.25">
      <c r="A51" s="558" t="s">
        <v>3080</v>
      </c>
      <c r="B51" s="558"/>
      <c r="C51" s="106" t="s">
        <v>3137</v>
      </c>
      <c r="D51" s="128">
        <v>113</v>
      </c>
      <c r="E51" s="124">
        <v>15</v>
      </c>
      <c r="F51" s="125">
        <v>1</v>
      </c>
      <c r="G51" s="138">
        <v>11674</v>
      </c>
      <c r="H51" s="140">
        <f t="shared" si="0"/>
        <v>140088</v>
      </c>
      <c r="I51" s="138"/>
      <c r="J51" s="138">
        <v>1946</v>
      </c>
      <c r="K51" s="138">
        <v>19457</v>
      </c>
      <c r="L51" s="138"/>
      <c r="M51" s="138"/>
      <c r="N51" s="138"/>
      <c r="O51" s="141">
        <f t="shared" si="1"/>
        <v>161491</v>
      </c>
    </row>
    <row r="52" spans="1:15" x14ac:dyDescent="0.25">
      <c r="A52" s="558" t="s">
        <v>3280</v>
      </c>
      <c r="B52" s="558"/>
      <c r="C52" s="106" t="s">
        <v>3137</v>
      </c>
      <c r="D52" s="128">
        <v>113</v>
      </c>
      <c r="E52" s="124">
        <v>15</v>
      </c>
      <c r="F52" s="125">
        <v>1</v>
      </c>
      <c r="G52" s="138">
        <v>22572</v>
      </c>
      <c r="H52" s="140">
        <f t="shared" si="0"/>
        <v>270864</v>
      </c>
      <c r="I52" s="138"/>
      <c r="J52" s="138">
        <v>3762</v>
      </c>
      <c r="K52" s="138">
        <v>37620</v>
      </c>
      <c r="L52" s="138"/>
      <c r="M52" s="138"/>
      <c r="N52" s="138"/>
      <c r="O52" s="141">
        <f t="shared" si="1"/>
        <v>312246</v>
      </c>
    </row>
    <row r="53" spans="1:15" x14ac:dyDescent="0.25">
      <c r="A53" s="558" t="s">
        <v>3074</v>
      </c>
      <c r="B53" s="558"/>
      <c r="C53" s="106" t="s">
        <v>3137</v>
      </c>
      <c r="D53" s="128">
        <v>113</v>
      </c>
      <c r="E53" s="124">
        <v>15</v>
      </c>
      <c r="F53" s="125">
        <v>1</v>
      </c>
      <c r="G53" s="138">
        <v>10508</v>
      </c>
      <c r="H53" s="140">
        <f t="shared" si="0"/>
        <v>126096</v>
      </c>
      <c r="I53" s="138"/>
      <c r="J53" s="138">
        <v>1752</v>
      </c>
      <c r="K53" s="138">
        <v>17513</v>
      </c>
      <c r="L53" s="138"/>
      <c r="M53" s="138"/>
      <c r="N53" s="138"/>
      <c r="O53" s="141">
        <f t="shared" si="1"/>
        <v>145361</v>
      </c>
    </row>
    <row r="54" spans="1:15" x14ac:dyDescent="0.25">
      <c r="A54" s="558" t="s">
        <v>3082</v>
      </c>
      <c r="B54" s="558"/>
      <c r="C54" s="106" t="s">
        <v>3137</v>
      </c>
      <c r="D54" s="128">
        <v>113</v>
      </c>
      <c r="E54" s="124">
        <v>15</v>
      </c>
      <c r="F54" s="125">
        <v>1</v>
      </c>
      <c r="G54" s="137">
        <v>10870</v>
      </c>
      <c r="H54" s="140">
        <f t="shared" si="0"/>
        <v>130440</v>
      </c>
      <c r="I54" s="137"/>
      <c r="J54" s="137">
        <v>1812</v>
      </c>
      <c r="K54" s="137">
        <v>18117</v>
      </c>
      <c r="L54" s="137"/>
      <c r="M54" s="137"/>
      <c r="N54" s="137"/>
      <c r="O54" s="141">
        <f t="shared" si="1"/>
        <v>150369</v>
      </c>
    </row>
    <row r="55" spans="1:15" x14ac:dyDescent="0.25">
      <c r="A55" s="558" t="s">
        <v>3089</v>
      </c>
      <c r="B55" s="558"/>
      <c r="C55" s="106" t="s">
        <v>3138</v>
      </c>
      <c r="D55" s="128">
        <v>113</v>
      </c>
      <c r="E55" s="124">
        <v>15</v>
      </c>
      <c r="F55" s="125">
        <v>1</v>
      </c>
      <c r="G55" s="138">
        <v>7450</v>
      </c>
      <c r="H55" s="140">
        <f t="shared" si="0"/>
        <v>89400</v>
      </c>
      <c r="I55" s="138"/>
      <c r="J55" s="138">
        <v>1242</v>
      </c>
      <c r="K55" s="138">
        <v>12417</v>
      </c>
      <c r="L55" s="138"/>
      <c r="M55" s="138"/>
      <c r="N55" s="138"/>
      <c r="O55" s="141">
        <f t="shared" si="1"/>
        <v>103059</v>
      </c>
    </row>
    <row r="56" spans="1:15" x14ac:dyDescent="0.25">
      <c r="A56" s="558" t="s">
        <v>3080</v>
      </c>
      <c r="B56" s="558"/>
      <c r="C56" s="106" t="s">
        <v>3138</v>
      </c>
      <c r="D56" s="128">
        <v>113</v>
      </c>
      <c r="E56" s="124">
        <v>15</v>
      </c>
      <c r="F56" s="125">
        <v>1</v>
      </c>
      <c r="G56" s="138">
        <v>9820</v>
      </c>
      <c r="H56" s="140">
        <f t="shared" si="0"/>
        <v>117840</v>
      </c>
      <c r="I56" s="138"/>
      <c r="J56" s="138">
        <v>1637</v>
      </c>
      <c r="K56" s="138">
        <v>16367</v>
      </c>
      <c r="L56" s="138"/>
      <c r="M56" s="138"/>
      <c r="N56" s="138"/>
      <c r="O56" s="141">
        <f t="shared" si="1"/>
        <v>135844</v>
      </c>
    </row>
    <row r="57" spans="1:15" x14ac:dyDescent="0.25">
      <c r="A57" s="558" t="s">
        <v>3071</v>
      </c>
      <c r="B57" s="558"/>
      <c r="C57" s="106" t="s">
        <v>3138</v>
      </c>
      <c r="D57" s="128">
        <v>113</v>
      </c>
      <c r="E57" s="124">
        <v>15</v>
      </c>
      <c r="F57" s="125">
        <v>1</v>
      </c>
      <c r="G57" s="138">
        <v>17976</v>
      </c>
      <c r="H57" s="140">
        <f t="shared" si="0"/>
        <v>215712</v>
      </c>
      <c r="I57" s="138"/>
      <c r="J57" s="138">
        <v>2996</v>
      </c>
      <c r="K57" s="138">
        <v>29960.000000000004</v>
      </c>
      <c r="L57" s="138"/>
      <c r="M57" s="138"/>
      <c r="N57" s="138"/>
      <c r="O57" s="141">
        <f t="shared" si="1"/>
        <v>248668</v>
      </c>
    </row>
    <row r="58" spans="1:15" x14ac:dyDescent="0.25">
      <c r="A58" s="558" t="s">
        <v>3078</v>
      </c>
      <c r="B58" s="558"/>
      <c r="C58" s="106" t="s">
        <v>3138</v>
      </c>
      <c r="D58" s="128">
        <v>113</v>
      </c>
      <c r="E58" s="124">
        <v>15</v>
      </c>
      <c r="F58" s="125">
        <v>1</v>
      </c>
      <c r="G58" s="138">
        <v>11370</v>
      </c>
      <c r="H58" s="140">
        <f t="shared" si="0"/>
        <v>136440</v>
      </c>
      <c r="I58" s="138"/>
      <c r="J58" s="138">
        <v>1895</v>
      </c>
      <c r="K58" s="138">
        <v>18950</v>
      </c>
      <c r="L58" s="138"/>
      <c r="M58" s="138"/>
      <c r="N58" s="138"/>
      <c r="O58" s="141">
        <f t="shared" si="1"/>
        <v>157285</v>
      </c>
    </row>
    <row r="59" spans="1:15" x14ac:dyDescent="0.25">
      <c r="A59" s="558" t="s">
        <v>3080</v>
      </c>
      <c r="B59" s="558"/>
      <c r="C59" s="106" t="s">
        <v>3139</v>
      </c>
      <c r="D59" s="128">
        <v>113</v>
      </c>
      <c r="E59" s="124">
        <v>15</v>
      </c>
      <c r="F59" s="125">
        <v>1</v>
      </c>
      <c r="G59" s="138">
        <v>8598</v>
      </c>
      <c r="H59" s="140">
        <f t="shared" si="0"/>
        <v>103176</v>
      </c>
      <c r="I59" s="138"/>
      <c r="J59" s="138">
        <v>1433</v>
      </c>
      <c r="K59" s="138">
        <v>14330.000000000002</v>
      </c>
      <c r="L59" s="138"/>
      <c r="M59" s="138"/>
      <c r="N59" s="138"/>
      <c r="O59" s="141">
        <f t="shared" si="1"/>
        <v>118939</v>
      </c>
    </row>
    <row r="60" spans="1:15" x14ac:dyDescent="0.25">
      <c r="A60" s="558" t="s">
        <v>3080</v>
      </c>
      <c r="B60" s="558"/>
      <c r="C60" s="106" t="s">
        <v>3139</v>
      </c>
      <c r="D60" s="128">
        <v>113</v>
      </c>
      <c r="E60" s="124">
        <v>15</v>
      </c>
      <c r="F60" s="125">
        <v>1</v>
      </c>
      <c r="G60" s="138">
        <v>6800</v>
      </c>
      <c r="H60" s="140">
        <f t="shared" si="0"/>
        <v>81600</v>
      </c>
      <c r="I60" s="138"/>
      <c r="J60" s="138">
        <v>1134</v>
      </c>
      <c r="K60" s="138">
        <v>11334</v>
      </c>
      <c r="L60" s="138"/>
      <c r="M60" s="138"/>
      <c r="N60" s="138"/>
      <c r="O60" s="141">
        <f t="shared" si="1"/>
        <v>94068</v>
      </c>
    </row>
    <row r="61" spans="1:15" x14ac:dyDescent="0.25">
      <c r="A61" s="558" t="s">
        <v>3080</v>
      </c>
      <c r="B61" s="558"/>
      <c r="C61" s="106" t="s">
        <v>3139</v>
      </c>
      <c r="D61" s="128">
        <v>113</v>
      </c>
      <c r="E61" s="124">
        <v>15</v>
      </c>
      <c r="F61" s="125">
        <v>1</v>
      </c>
      <c r="G61" s="138">
        <v>13856</v>
      </c>
      <c r="H61" s="140">
        <f t="shared" si="0"/>
        <v>166272</v>
      </c>
      <c r="I61" s="138"/>
      <c r="J61" s="138">
        <v>2309</v>
      </c>
      <c r="K61" s="138">
        <v>23094</v>
      </c>
      <c r="L61" s="138"/>
      <c r="M61" s="138"/>
      <c r="N61" s="138"/>
      <c r="O61" s="141">
        <f t="shared" si="1"/>
        <v>191675</v>
      </c>
    </row>
    <row r="62" spans="1:15" x14ac:dyDescent="0.25">
      <c r="A62" s="558" t="s">
        <v>3281</v>
      </c>
      <c r="B62" s="558"/>
      <c r="C62" s="106" t="s">
        <v>3139</v>
      </c>
      <c r="D62" s="128">
        <v>113</v>
      </c>
      <c r="E62" s="124">
        <v>15</v>
      </c>
      <c r="F62" s="125">
        <v>1</v>
      </c>
      <c r="G62" s="138">
        <v>17972</v>
      </c>
      <c r="H62" s="140">
        <f t="shared" si="0"/>
        <v>215664</v>
      </c>
      <c r="I62" s="138"/>
      <c r="J62" s="138">
        <v>2995</v>
      </c>
      <c r="K62" s="138">
        <v>29954</v>
      </c>
      <c r="L62" s="138"/>
      <c r="M62" s="138"/>
      <c r="N62" s="138"/>
      <c r="O62" s="141">
        <f t="shared" si="1"/>
        <v>248613</v>
      </c>
    </row>
    <row r="63" spans="1:15" x14ac:dyDescent="0.25">
      <c r="A63" s="558" t="s">
        <v>3102</v>
      </c>
      <c r="B63" s="558"/>
      <c r="C63" s="106" t="s">
        <v>3139</v>
      </c>
      <c r="D63" s="128">
        <v>113</v>
      </c>
      <c r="E63" s="124">
        <v>15</v>
      </c>
      <c r="F63" s="125">
        <v>1</v>
      </c>
      <c r="G63" s="138">
        <v>13916</v>
      </c>
      <c r="H63" s="140">
        <f t="shared" si="0"/>
        <v>166992</v>
      </c>
      <c r="I63" s="138"/>
      <c r="J63" s="138">
        <v>2320</v>
      </c>
      <c r="K63" s="138">
        <v>23194</v>
      </c>
      <c r="L63" s="138"/>
      <c r="M63" s="138"/>
      <c r="N63" s="138"/>
      <c r="O63" s="141">
        <f t="shared" si="1"/>
        <v>192506</v>
      </c>
    </row>
    <row r="64" spans="1:15" x14ac:dyDescent="0.25">
      <c r="A64" s="558" t="s">
        <v>3080</v>
      </c>
      <c r="B64" s="558"/>
      <c r="C64" s="106" t="s">
        <v>3140</v>
      </c>
      <c r="D64" s="128">
        <v>113</v>
      </c>
      <c r="E64" s="124">
        <v>15</v>
      </c>
      <c r="F64" s="125">
        <v>1</v>
      </c>
      <c r="G64" s="137">
        <v>10508</v>
      </c>
      <c r="H64" s="140">
        <f t="shared" si="0"/>
        <v>126096</v>
      </c>
      <c r="I64" s="137"/>
      <c r="J64" s="137">
        <v>1752</v>
      </c>
      <c r="K64" s="137">
        <v>17514</v>
      </c>
      <c r="L64" s="137"/>
      <c r="M64" s="137"/>
      <c r="N64" s="137"/>
      <c r="O64" s="141">
        <f t="shared" si="1"/>
        <v>145362</v>
      </c>
    </row>
    <row r="65" spans="1:15" x14ac:dyDescent="0.25">
      <c r="A65" s="558" t="s">
        <v>3102</v>
      </c>
      <c r="B65" s="558"/>
      <c r="C65" s="106" t="s">
        <v>3140</v>
      </c>
      <c r="D65" s="128">
        <v>113</v>
      </c>
      <c r="E65" s="124">
        <v>15</v>
      </c>
      <c r="F65" s="125">
        <v>1</v>
      </c>
      <c r="G65" s="138">
        <v>12054</v>
      </c>
      <c r="H65" s="140">
        <f t="shared" si="0"/>
        <v>144648</v>
      </c>
      <c r="I65" s="138"/>
      <c r="J65" s="138">
        <v>2009</v>
      </c>
      <c r="K65" s="138">
        <v>20090</v>
      </c>
      <c r="L65" s="138"/>
      <c r="M65" s="138"/>
      <c r="N65" s="138"/>
      <c r="O65" s="141">
        <f t="shared" si="1"/>
        <v>166747</v>
      </c>
    </row>
    <row r="66" spans="1:15" x14ac:dyDescent="0.25">
      <c r="A66" s="558" t="s">
        <v>3074</v>
      </c>
      <c r="B66" s="558"/>
      <c r="C66" s="106" t="s">
        <v>3140</v>
      </c>
      <c r="D66" s="128">
        <v>113</v>
      </c>
      <c r="E66" s="124">
        <v>15</v>
      </c>
      <c r="F66" s="125">
        <v>1</v>
      </c>
      <c r="G66" s="138">
        <v>12054</v>
      </c>
      <c r="H66" s="140">
        <f t="shared" si="0"/>
        <v>144648</v>
      </c>
      <c r="I66" s="138"/>
      <c r="J66" s="138">
        <v>2009</v>
      </c>
      <c r="K66" s="138">
        <v>20090</v>
      </c>
      <c r="L66" s="138"/>
      <c r="M66" s="138"/>
      <c r="N66" s="138"/>
      <c r="O66" s="141">
        <f t="shared" si="1"/>
        <v>166747</v>
      </c>
    </row>
    <row r="67" spans="1:15" x14ac:dyDescent="0.25">
      <c r="A67" s="558" t="s">
        <v>3091</v>
      </c>
      <c r="B67" s="558"/>
      <c r="C67" s="106" t="s">
        <v>3141</v>
      </c>
      <c r="D67" s="128">
        <v>113</v>
      </c>
      <c r="E67" s="124">
        <v>15</v>
      </c>
      <c r="F67" s="125">
        <v>1</v>
      </c>
      <c r="G67" s="138">
        <v>17974</v>
      </c>
      <c r="H67" s="140">
        <f t="shared" si="0"/>
        <v>215688</v>
      </c>
      <c r="I67" s="138"/>
      <c r="J67" s="138">
        <v>2996</v>
      </c>
      <c r="K67" s="138">
        <v>29957</v>
      </c>
      <c r="L67" s="138"/>
      <c r="M67" s="138"/>
      <c r="N67" s="138"/>
      <c r="O67" s="141">
        <f t="shared" si="1"/>
        <v>248641</v>
      </c>
    </row>
    <row r="68" spans="1:15" x14ac:dyDescent="0.25">
      <c r="A68" s="558" t="s">
        <v>3091</v>
      </c>
      <c r="B68" s="558"/>
      <c r="C68" s="106" t="s">
        <v>3141</v>
      </c>
      <c r="D68" s="128">
        <v>113</v>
      </c>
      <c r="E68" s="124">
        <v>15</v>
      </c>
      <c r="F68" s="125">
        <v>1</v>
      </c>
      <c r="G68" s="138">
        <v>10508</v>
      </c>
      <c r="H68" s="140">
        <f t="shared" ref="H68:H131" si="2">IF(E68="","Se requiere asignar la fuente de financiamiento (FF)",IF(F68="","Es necesario establcer el número de plazas (No.)",IF(G68="","Se necesita establcer un monto mensual",F68*G68*12)))</f>
        <v>126096</v>
      </c>
      <c r="I68" s="138"/>
      <c r="J68" s="138">
        <v>1752</v>
      </c>
      <c r="K68" s="138">
        <v>17514</v>
      </c>
      <c r="L68" s="138"/>
      <c r="M68" s="138"/>
      <c r="N68" s="138"/>
      <c r="O68" s="141">
        <f t="shared" ref="O68:O131" si="3">SUM(H68:N68)</f>
        <v>145362</v>
      </c>
    </row>
    <row r="69" spans="1:15" x14ac:dyDescent="0.25">
      <c r="A69" s="558" t="s">
        <v>3090</v>
      </c>
      <c r="B69" s="558"/>
      <c r="C69" s="106" t="s">
        <v>3141</v>
      </c>
      <c r="D69" s="128">
        <v>113</v>
      </c>
      <c r="E69" s="124">
        <v>15</v>
      </c>
      <c r="F69" s="125">
        <v>1</v>
      </c>
      <c r="G69" s="138">
        <v>9142</v>
      </c>
      <c r="H69" s="140">
        <f t="shared" si="2"/>
        <v>109704</v>
      </c>
      <c r="I69" s="138"/>
      <c r="J69" s="138">
        <v>1524</v>
      </c>
      <c r="K69" s="138">
        <v>15237</v>
      </c>
      <c r="L69" s="138"/>
      <c r="M69" s="138"/>
      <c r="N69" s="138"/>
      <c r="O69" s="141">
        <f t="shared" si="3"/>
        <v>126465</v>
      </c>
    </row>
    <row r="70" spans="1:15" x14ac:dyDescent="0.25">
      <c r="A70" s="558" t="s">
        <v>3094</v>
      </c>
      <c r="B70" s="558"/>
      <c r="C70" s="106" t="s">
        <v>3141</v>
      </c>
      <c r="D70" s="128">
        <v>113</v>
      </c>
      <c r="E70" s="124">
        <v>15</v>
      </c>
      <c r="F70" s="125">
        <v>1</v>
      </c>
      <c r="G70" s="138">
        <v>17976</v>
      </c>
      <c r="H70" s="140">
        <f t="shared" si="2"/>
        <v>215712</v>
      </c>
      <c r="I70" s="138"/>
      <c r="J70" s="138">
        <v>2996</v>
      </c>
      <c r="K70" s="138">
        <v>29960.000000000004</v>
      </c>
      <c r="L70" s="138"/>
      <c r="M70" s="138"/>
      <c r="N70" s="138"/>
      <c r="O70" s="141">
        <f t="shared" si="3"/>
        <v>248668</v>
      </c>
    </row>
    <row r="71" spans="1:15" x14ac:dyDescent="0.25">
      <c r="A71" s="558" t="s">
        <v>3093</v>
      </c>
      <c r="B71" s="558"/>
      <c r="C71" s="106" t="s">
        <v>3141</v>
      </c>
      <c r="D71" s="128">
        <v>113</v>
      </c>
      <c r="E71" s="124">
        <v>15</v>
      </c>
      <c r="F71" s="125">
        <v>1</v>
      </c>
      <c r="G71" s="138">
        <v>12024</v>
      </c>
      <c r="H71" s="140">
        <f t="shared" si="2"/>
        <v>144288</v>
      </c>
      <c r="I71" s="138"/>
      <c r="J71" s="138">
        <v>2004</v>
      </c>
      <c r="K71" s="138">
        <v>20040</v>
      </c>
      <c r="L71" s="138"/>
      <c r="M71" s="138"/>
      <c r="N71" s="138"/>
      <c r="O71" s="141">
        <f t="shared" si="3"/>
        <v>166332</v>
      </c>
    </row>
    <row r="72" spans="1:15" x14ac:dyDescent="0.25">
      <c r="A72" s="558" t="s">
        <v>3078</v>
      </c>
      <c r="B72" s="558"/>
      <c r="C72" s="106" t="s">
        <v>3141</v>
      </c>
      <c r="D72" s="128">
        <v>113</v>
      </c>
      <c r="E72" s="124">
        <v>15</v>
      </c>
      <c r="F72" s="125">
        <v>1</v>
      </c>
      <c r="G72" s="138">
        <v>11196</v>
      </c>
      <c r="H72" s="140">
        <f t="shared" si="2"/>
        <v>134352</v>
      </c>
      <c r="I72" s="138"/>
      <c r="J72" s="138">
        <v>1866</v>
      </c>
      <c r="K72" s="138">
        <v>18660</v>
      </c>
      <c r="L72" s="138"/>
      <c r="M72" s="138"/>
      <c r="N72" s="138"/>
      <c r="O72" s="141">
        <f t="shared" si="3"/>
        <v>154878</v>
      </c>
    </row>
    <row r="73" spans="1:15" x14ac:dyDescent="0.25">
      <c r="A73" s="558" t="s">
        <v>3092</v>
      </c>
      <c r="B73" s="558"/>
      <c r="C73" s="106" t="s">
        <v>3141</v>
      </c>
      <c r="D73" s="128">
        <v>113</v>
      </c>
      <c r="E73" s="124">
        <v>15</v>
      </c>
      <c r="F73" s="125">
        <v>1</v>
      </c>
      <c r="G73" s="138">
        <v>11944</v>
      </c>
      <c r="H73" s="140">
        <f t="shared" si="2"/>
        <v>143328</v>
      </c>
      <c r="I73" s="138"/>
      <c r="J73" s="138">
        <v>1991</v>
      </c>
      <c r="K73" s="138">
        <v>19907</v>
      </c>
      <c r="L73" s="138"/>
      <c r="M73" s="138"/>
      <c r="N73" s="138"/>
      <c r="O73" s="141">
        <f t="shared" si="3"/>
        <v>165226</v>
      </c>
    </row>
    <row r="74" spans="1:15" x14ac:dyDescent="0.25">
      <c r="A74" s="558" t="s">
        <v>3080</v>
      </c>
      <c r="B74" s="558"/>
      <c r="C74" s="106" t="s">
        <v>3142</v>
      </c>
      <c r="D74" s="128">
        <v>113</v>
      </c>
      <c r="E74" s="124">
        <v>15</v>
      </c>
      <c r="F74" s="125">
        <v>1</v>
      </c>
      <c r="G74" s="137">
        <v>18860</v>
      </c>
      <c r="H74" s="140">
        <f t="shared" si="2"/>
        <v>226320</v>
      </c>
      <c r="I74" s="137"/>
      <c r="J74" s="137">
        <v>3143</v>
      </c>
      <c r="K74" s="137">
        <v>31433</v>
      </c>
      <c r="L74" s="137"/>
      <c r="M74" s="137"/>
      <c r="N74" s="137"/>
      <c r="O74" s="141">
        <f t="shared" si="3"/>
        <v>260896</v>
      </c>
    </row>
    <row r="75" spans="1:15" x14ac:dyDescent="0.25">
      <c r="A75" s="558" t="s">
        <v>3282</v>
      </c>
      <c r="B75" s="558"/>
      <c r="C75" s="106" t="s">
        <v>3142</v>
      </c>
      <c r="D75" s="128">
        <v>113</v>
      </c>
      <c r="E75" s="124">
        <v>15</v>
      </c>
      <c r="F75" s="125">
        <v>1</v>
      </c>
      <c r="G75" s="138">
        <v>12054</v>
      </c>
      <c r="H75" s="140">
        <f t="shared" si="2"/>
        <v>144648</v>
      </c>
      <c r="I75" s="138"/>
      <c r="J75" s="138">
        <v>2009</v>
      </c>
      <c r="K75" s="138">
        <v>20090</v>
      </c>
      <c r="L75" s="138"/>
      <c r="M75" s="138"/>
      <c r="N75" s="138"/>
      <c r="O75" s="141">
        <f t="shared" si="3"/>
        <v>166747</v>
      </c>
    </row>
    <row r="76" spans="1:15" x14ac:dyDescent="0.25">
      <c r="A76" s="558" t="s">
        <v>3071</v>
      </c>
      <c r="B76" s="558"/>
      <c r="C76" s="106" t="s">
        <v>3143</v>
      </c>
      <c r="D76" s="128">
        <v>113</v>
      </c>
      <c r="E76" s="124">
        <v>15</v>
      </c>
      <c r="F76" s="125">
        <v>1</v>
      </c>
      <c r="G76" s="138">
        <v>17974</v>
      </c>
      <c r="H76" s="140">
        <f t="shared" si="2"/>
        <v>215688</v>
      </c>
      <c r="I76" s="138"/>
      <c r="J76" s="138">
        <v>2996</v>
      </c>
      <c r="K76" s="138">
        <v>29957</v>
      </c>
      <c r="L76" s="138"/>
      <c r="M76" s="138"/>
      <c r="N76" s="138"/>
      <c r="O76" s="141">
        <f t="shared" si="3"/>
        <v>248641</v>
      </c>
    </row>
    <row r="77" spans="1:15" x14ac:dyDescent="0.25">
      <c r="A77" s="558" t="s">
        <v>3283</v>
      </c>
      <c r="B77" s="558"/>
      <c r="C77" s="106" t="s">
        <v>3144</v>
      </c>
      <c r="D77" s="128">
        <v>113</v>
      </c>
      <c r="E77" s="124">
        <v>15</v>
      </c>
      <c r="F77" s="125">
        <v>1</v>
      </c>
      <c r="G77" s="138">
        <v>11946</v>
      </c>
      <c r="H77" s="140">
        <f t="shared" si="2"/>
        <v>143352</v>
      </c>
      <c r="I77" s="138"/>
      <c r="J77" s="138">
        <v>1991</v>
      </c>
      <c r="K77" s="138">
        <v>19910</v>
      </c>
      <c r="L77" s="138"/>
      <c r="M77" s="138"/>
      <c r="N77" s="138"/>
      <c r="O77" s="141">
        <f t="shared" si="3"/>
        <v>165253</v>
      </c>
    </row>
    <row r="78" spans="1:15" x14ac:dyDescent="0.25">
      <c r="A78" s="558" t="s">
        <v>3078</v>
      </c>
      <c r="B78" s="558"/>
      <c r="C78" s="106" t="s">
        <v>3145</v>
      </c>
      <c r="D78" s="128">
        <v>113</v>
      </c>
      <c r="E78" s="124">
        <v>15</v>
      </c>
      <c r="F78" s="125">
        <v>1</v>
      </c>
      <c r="G78" s="138">
        <v>10870</v>
      </c>
      <c r="H78" s="140">
        <f t="shared" si="2"/>
        <v>130440</v>
      </c>
      <c r="I78" s="138"/>
      <c r="J78" s="138">
        <v>1812</v>
      </c>
      <c r="K78" s="138">
        <v>18117</v>
      </c>
      <c r="L78" s="138"/>
      <c r="M78" s="138"/>
      <c r="N78" s="138"/>
      <c r="O78" s="141">
        <f t="shared" si="3"/>
        <v>150369</v>
      </c>
    </row>
    <row r="79" spans="1:15" x14ac:dyDescent="0.25">
      <c r="A79" s="558" t="s">
        <v>3071</v>
      </c>
      <c r="B79" s="558"/>
      <c r="C79" s="106" t="s">
        <v>3145</v>
      </c>
      <c r="D79" s="128">
        <v>113</v>
      </c>
      <c r="E79" s="124">
        <v>15</v>
      </c>
      <c r="F79" s="125">
        <v>1</v>
      </c>
      <c r="G79" s="138">
        <v>17976</v>
      </c>
      <c r="H79" s="140">
        <f t="shared" si="2"/>
        <v>215712</v>
      </c>
      <c r="I79" s="138"/>
      <c r="J79" s="138">
        <v>2996</v>
      </c>
      <c r="K79" s="138">
        <v>29960.000000000004</v>
      </c>
      <c r="L79" s="138"/>
      <c r="M79" s="138"/>
      <c r="N79" s="138"/>
      <c r="O79" s="141">
        <f t="shared" si="3"/>
        <v>248668</v>
      </c>
    </row>
    <row r="80" spans="1:15" x14ac:dyDescent="0.25">
      <c r="A80" s="558" t="s">
        <v>3284</v>
      </c>
      <c r="B80" s="558"/>
      <c r="C80" s="106" t="s">
        <v>3145</v>
      </c>
      <c r="D80" s="128">
        <v>113</v>
      </c>
      <c r="E80" s="124">
        <v>15</v>
      </c>
      <c r="F80" s="125">
        <v>1</v>
      </c>
      <c r="G80" s="138">
        <v>9748</v>
      </c>
      <c r="H80" s="140">
        <f t="shared" si="2"/>
        <v>116976</v>
      </c>
      <c r="I80" s="138"/>
      <c r="J80" s="138">
        <v>1625</v>
      </c>
      <c r="K80" s="138">
        <v>16247</v>
      </c>
      <c r="L80" s="138"/>
      <c r="M80" s="138"/>
      <c r="N80" s="138"/>
      <c r="O80" s="141">
        <f t="shared" si="3"/>
        <v>134848</v>
      </c>
    </row>
    <row r="81" spans="1:15" x14ac:dyDescent="0.25">
      <c r="A81" s="558" t="s">
        <v>3074</v>
      </c>
      <c r="B81" s="558"/>
      <c r="C81" s="106" t="s">
        <v>3146</v>
      </c>
      <c r="D81" s="128">
        <v>113</v>
      </c>
      <c r="E81" s="124">
        <v>15</v>
      </c>
      <c r="F81" s="125">
        <v>1</v>
      </c>
      <c r="G81" s="138">
        <v>13916</v>
      </c>
      <c r="H81" s="140">
        <f t="shared" si="2"/>
        <v>166992</v>
      </c>
      <c r="I81" s="138"/>
      <c r="J81" s="138">
        <v>2320</v>
      </c>
      <c r="K81" s="138">
        <v>23194</v>
      </c>
      <c r="L81" s="138"/>
      <c r="M81" s="138"/>
      <c r="N81" s="138"/>
      <c r="O81" s="141">
        <f t="shared" si="3"/>
        <v>192506</v>
      </c>
    </row>
    <row r="82" spans="1:15" x14ac:dyDescent="0.25">
      <c r="A82" s="558" t="s">
        <v>3071</v>
      </c>
      <c r="B82" s="558"/>
      <c r="C82" s="106" t="s">
        <v>3147</v>
      </c>
      <c r="D82" s="128">
        <v>113</v>
      </c>
      <c r="E82" s="124">
        <v>15</v>
      </c>
      <c r="F82" s="125">
        <v>1</v>
      </c>
      <c r="G82" s="137">
        <v>17974</v>
      </c>
      <c r="H82" s="140">
        <f t="shared" si="2"/>
        <v>215688</v>
      </c>
      <c r="I82" s="137"/>
      <c r="J82" s="137">
        <v>2996</v>
      </c>
      <c r="K82" s="137">
        <v>29957</v>
      </c>
      <c r="L82" s="137"/>
      <c r="M82" s="137"/>
      <c r="N82" s="137"/>
      <c r="O82" s="141">
        <f t="shared" si="3"/>
        <v>248641</v>
      </c>
    </row>
    <row r="83" spans="1:15" x14ac:dyDescent="0.25">
      <c r="A83" s="558" t="s">
        <v>3285</v>
      </c>
      <c r="B83" s="558"/>
      <c r="C83" s="106" t="s">
        <v>3147</v>
      </c>
      <c r="D83" s="128">
        <v>113</v>
      </c>
      <c r="E83" s="124">
        <v>15</v>
      </c>
      <c r="F83" s="125">
        <v>1</v>
      </c>
      <c r="G83" s="138">
        <v>9810</v>
      </c>
      <c r="H83" s="140">
        <f t="shared" si="2"/>
        <v>117720</v>
      </c>
      <c r="I83" s="138"/>
      <c r="J83" s="138">
        <v>1635</v>
      </c>
      <c r="K83" s="138">
        <v>16350</v>
      </c>
      <c r="L83" s="138"/>
      <c r="M83" s="138"/>
      <c r="N83" s="138"/>
      <c r="O83" s="141">
        <f t="shared" si="3"/>
        <v>135705</v>
      </c>
    </row>
    <row r="84" spans="1:15" x14ac:dyDescent="0.25">
      <c r="A84" s="558" t="s">
        <v>3096</v>
      </c>
      <c r="B84" s="558"/>
      <c r="C84" s="106" t="s">
        <v>3147</v>
      </c>
      <c r="D84" s="128">
        <v>113</v>
      </c>
      <c r="E84" s="124">
        <v>15</v>
      </c>
      <c r="F84" s="125">
        <v>1</v>
      </c>
      <c r="G84" s="138">
        <v>9440</v>
      </c>
      <c r="H84" s="140">
        <f t="shared" si="2"/>
        <v>113280</v>
      </c>
      <c r="I84" s="138"/>
      <c r="J84" s="138">
        <v>1574</v>
      </c>
      <c r="K84" s="138">
        <v>15734</v>
      </c>
      <c r="L84" s="138"/>
      <c r="M84" s="138"/>
      <c r="N84" s="138"/>
      <c r="O84" s="141">
        <f t="shared" si="3"/>
        <v>130588</v>
      </c>
    </row>
    <row r="85" spans="1:15" x14ac:dyDescent="0.25">
      <c r="A85" s="558" t="s">
        <v>3095</v>
      </c>
      <c r="B85" s="558"/>
      <c r="C85" s="106" t="s">
        <v>3148</v>
      </c>
      <c r="D85" s="128">
        <v>113</v>
      </c>
      <c r="E85" s="124">
        <v>15</v>
      </c>
      <c r="F85" s="125">
        <v>1</v>
      </c>
      <c r="G85" s="137">
        <v>17974</v>
      </c>
      <c r="H85" s="140">
        <f t="shared" si="2"/>
        <v>215688</v>
      </c>
      <c r="I85" s="137"/>
      <c r="J85" s="137">
        <v>2996</v>
      </c>
      <c r="K85" s="137">
        <v>29957</v>
      </c>
      <c r="L85" s="137"/>
      <c r="M85" s="137"/>
      <c r="N85" s="137"/>
      <c r="O85" s="141">
        <f t="shared" si="3"/>
        <v>248641</v>
      </c>
    </row>
    <row r="86" spans="1:15" x14ac:dyDescent="0.25">
      <c r="A86" s="558" t="s">
        <v>3286</v>
      </c>
      <c r="B86" s="558"/>
      <c r="C86" s="106" t="s">
        <v>3148</v>
      </c>
      <c r="D86" s="128">
        <v>113</v>
      </c>
      <c r="E86" s="124">
        <v>15</v>
      </c>
      <c r="F86" s="125">
        <v>1</v>
      </c>
      <c r="G86" s="138">
        <v>9810</v>
      </c>
      <c r="H86" s="140">
        <f t="shared" si="2"/>
        <v>117720</v>
      </c>
      <c r="I86" s="138"/>
      <c r="J86" s="138">
        <v>1635</v>
      </c>
      <c r="K86" s="138">
        <v>16350</v>
      </c>
      <c r="L86" s="138"/>
      <c r="M86" s="138"/>
      <c r="N86" s="138"/>
      <c r="O86" s="141">
        <f t="shared" si="3"/>
        <v>135705</v>
      </c>
    </row>
    <row r="87" spans="1:15" x14ac:dyDescent="0.25">
      <c r="A87" s="558" t="s">
        <v>3097</v>
      </c>
      <c r="B87" s="558"/>
      <c r="C87" s="106" t="s">
        <v>3148</v>
      </c>
      <c r="D87" s="128">
        <v>113</v>
      </c>
      <c r="E87" s="124">
        <v>15</v>
      </c>
      <c r="F87" s="125">
        <v>1</v>
      </c>
      <c r="G87" s="138">
        <v>14294</v>
      </c>
      <c r="H87" s="140">
        <f t="shared" si="2"/>
        <v>171528</v>
      </c>
      <c r="I87" s="138"/>
      <c r="J87" s="138">
        <v>2383</v>
      </c>
      <c r="K87" s="138">
        <v>23823</v>
      </c>
      <c r="L87" s="138"/>
      <c r="M87" s="138"/>
      <c r="N87" s="138"/>
      <c r="O87" s="141">
        <f t="shared" si="3"/>
        <v>197734</v>
      </c>
    </row>
    <row r="88" spans="1:15" x14ac:dyDescent="0.25">
      <c r="A88" s="558" t="s">
        <v>3287</v>
      </c>
      <c r="B88" s="558"/>
      <c r="C88" s="106" t="s">
        <v>467</v>
      </c>
      <c r="D88" s="128">
        <v>113</v>
      </c>
      <c r="E88" s="124">
        <v>15</v>
      </c>
      <c r="F88" s="125">
        <v>1</v>
      </c>
      <c r="G88" s="138">
        <v>6474</v>
      </c>
      <c r="H88" s="140">
        <f t="shared" si="2"/>
        <v>77688</v>
      </c>
      <c r="I88" s="138"/>
      <c r="J88" s="138">
        <v>1079</v>
      </c>
      <c r="K88" s="138">
        <v>10790</v>
      </c>
      <c r="L88" s="138"/>
      <c r="M88" s="138"/>
      <c r="N88" s="138"/>
      <c r="O88" s="141">
        <f t="shared" si="3"/>
        <v>89557</v>
      </c>
    </row>
    <row r="89" spans="1:15" x14ac:dyDescent="0.25">
      <c r="A89" s="558" t="s">
        <v>3080</v>
      </c>
      <c r="B89" s="558"/>
      <c r="C89" s="106" t="s">
        <v>467</v>
      </c>
      <c r="D89" s="128">
        <v>113</v>
      </c>
      <c r="E89" s="124">
        <v>15</v>
      </c>
      <c r="F89" s="125">
        <v>1</v>
      </c>
      <c r="G89" s="138">
        <v>11924</v>
      </c>
      <c r="H89" s="140">
        <f t="shared" si="2"/>
        <v>143088</v>
      </c>
      <c r="I89" s="138"/>
      <c r="J89" s="138">
        <v>1988</v>
      </c>
      <c r="K89" s="138">
        <v>19874</v>
      </c>
      <c r="L89" s="138"/>
      <c r="M89" s="138"/>
      <c r="N89" s="138"/>
      <c r="O89" s="141">
        <f t="shared" si="3"/>
        <v>164950</v>
      </c>
    </row>
    <row r="90" spans="1:15" x14ac:dyDescent="0.25">
      <c r="A90" s="558" t="s">
        <v>3288</v>
      </c>
      <c r="B90" s="558"/>
      <c r="C90" s="106" t="s">
        <v>467</v>
      </c>
      <c r="D90" s="128">
        <v>113</v>
      </c>
      <c r="E90" s="124">
        <v>15</v>
      </c>
      <c r="F90" s="125">
        <v>1</v>
      </c>
      <c r="G90" s="138">
        <v>10106</v>
      </c>
      <c r="H90" s="140">
        <f t="shared" si="2"/>
        <v>121272</v>
      </c>
      <c r="I90" s="138"/>
      <c r="J90" s="138">
        <v>1684</v>
      </c>
      <c r="K90" s="138">
        <v>16844</v>
      </c>
      <c r="L90" s="138"/>
      <c r="M90" s="138"/>
      <c r="N90" s="138"/>
      <c r="O90" s="141">
        <f t="shared" si="3"/>
        <v>139800</v>
      </c>
    </row>
    <row r="91" spans="1:15" x14ac:dyDescent="0.25">
      <c r="A91" s="558" t="s">
        <v>3288</v>
      </c>
      <c r="B91" s="558"/>
      <c r="C91" s="106" t="s">
        <v>467</v>
      </c>
      <c r="D91" s="128">
        <v>113</v>
      </c>
      <c r="E91" s="124">
        <v>15</v>
      </c>
      <c r="F91" s="125">
        <v>1</v>
      </c>
      <c r="G91" s="137">
        <v>10104</v>
      </c>
      <c r="H91" s="140">
        <f t="shared" si="2"/>
        <v>121248</v>
      </c>
      <c r="I91" s="137"/>
      <c r="J91" s="137">
        <v>1684</v>
      </c>
      <c r="K91" s="137">
        <v>16840</v>
      </c>
      <c r="L91" s="137"/>
      <c r="M91" s="137"/>
      <c r="N91" s="137"/>
      <c r="O91" s="141">
        <f t="shared" si="3"/>
        <v>139772</v>
      </c>
    </row>
    <row r="92" spans="1:15" x14ac:dyDescent="0.25">
      <c r="A92" s="558" t="s">
        <v>3270</v>
      </c>
      <c r="B92" s="558"/>
      <c r="C92" s="106" t="s">
        <v>467</v>
      </c>
      <c r="D92" s="128">
        <v>113</v>
      </c>
      <c r="E92" s="124">
        <v>15</v>
      </c>
      <c r="F92" s="125">
        <v>1</v>
      </c>
      <c r="G92" s="138">
        <v>17974</v>
      </c>
      <c r="H92" s="140">
        <f t="shared" si="2"/>
        <v>215688</v>
      </c>
      <c r="I92" s="138"/>
      <c r="J92" s="138">
        <v>2996</v>
      </c>
      <c r="K92" s="138">
        <v>29957</v>
      </c>
      <c r="L92" s="138"/>
      <c r="M92" s="138"/>
      <c r="N92" s="138"/>
      <c r="O92" s="141">
        <f t="shared" si="3"/>
        <v>248641</v>
      </c>
    </row>
    <row r="93" spans="1:15" x14ac:dyDescent="0.25">
      <c r="A93" s="558" t="s">
        <v>3270</v>
      </c>
      <c r="B93" s="558"/>
      <c r="C93" s="106" t="s">
        <v>467</v>
      </c>
      <c r="D93" s="128">
        <v>113</v>
      </c>
      <c r="E93" s="124">
        <v>15</v>
      </c>
      <c r="F93" s="125">
        <v>1</v>
      </c>
      <c r="G93" s="138">
        <v>9748</v>
      </c>
      <c r="H93" s="140">
        <f t="shared" si="2"/>
        <v>116976</v>
      </c>
      <c r="I93" s="138"/>
      <c r="J93" s="138">
        <v>1625</v>
      </c>
      <c r="K93" s="138">
        <v>16247</v>
      </c>
      <c r="L93" s="138"/>
      <c r="M93" s="138"/>
      <c r="N93" s="138"/>
      <c r="O93" s="141">
        <f t="shared" si="3"/>
        <v>134848</v>
      </c>
    </row>
    <row r="94" spans="1:15" x14ac:dyDescent="0.25">
      <c r="A94" s="558" t="s">
        <v>3289</v>
      </c>
      <c r="B94" s="558"/>
      <c r="C94" s="106" t="s">
        <v>3149</v>
      </c>
      <c r="D94" s="128">
        <v>113</v>
      </c>
      <c r="E94" s="124">
        <v>15</v>
      </c>
      <c r="F94" s="125">
        <v>1</v>
      </c>
      <c r="G94" s="138">
        <v>17974</v>
      </c>
      <c r="H94" s="140">
        <f t="shared" si="2"/>
        <v>215688</v>
      </c>
      <c r="I94" s="138"/>
      <c r="J94" s="138">
        <v>2996</v>
      </c>
      <c r="K94" s="138">
        <v>29957</v>
      </c>
      <c r="L94" s="138"/>
      <c r="M94" s="138"/>
      <c r="N94" s="138"/>
      <c r="O94" s="141">
        <f t="shared" si="3"/>
        <v>248641</v>
      </c>
    </row>
    <row r="95" spans="1:15" x14ac:dyDescent="0.25">
      <c r="A95" s="558" t="s">
        <v>3290</v>
      </c>
      <c r="B95" s="558"/>
      <c r="C95" s="106" t="s">
        <v>3150</v>
      </c>
      <c r="D95" s="128">
        <v>113</v>
      </c>
      <c r="E95" s="124">
        <v>15</v>
      </c>
      <c r="F95" s="125">
        <v>1</v>
      </c>
      <c r="G95" s="137">
        <v>6224</v>
      </c>
      <c r="H95" s="140">
        <f t="shared" si="2"/>
        <v>74688</v>
      </c>
      <c r="I95" s="137"/>
      <c r="J95" s="137">
        <v>1037</v>
      </c>
      <c r="K95" s="137">
        <v>10373</v>
      </c>
      <c r="L95" s="137"/>
      <c r="M95" s="137"/>
      <c r="N95" s="137"/>
      <c r="O95" s="141">
        <f t="shared" si="3"/>
        <v>86098</v>
      </c>
    </row>
    <row r="96" spans="1:15" x14ac:dyDescent="0.25">
      <c r="A96" s="558" t="s">
        <v>3290</v>
      </c>
      <c r="B96" s="558"/>
      <c r="C96" s="106" t="s">
        <v>3150</v>
      </c>
      <c r="D96" s="128">
        <v>113</v>
      </c>
      <c r="E96" s="124">
        <v>15</v>
      </c>
      <c r="F96" s="125">
        <v>1</v>
      </c>
      <c r="G96" s="138">
        <v>8252</v>
      </c>
      <c r="H96" s="140">
        <f t="shared" si="2"/>
        <v>99024</v>
      </c>
      <c r="I96" s="138"/>
      <c r="J96" s="138">
        <v>1376</v>
      </c>
      <c r="K96" s="138">
        <v>13753</v>
      </c>
      <c r="L96" s="138"/>
      <c r="M96" s="138"/>
      <c r="N96" s="138"/>
      <c r="O96" s="141">
        <f t="shared" si="3"/>
        <v>114153</v>
      </c>
    </row>
    <row r="97" spans="1:15" x14ac:dyDescent="0.25">
      <c r="A97" s="558" t="s">
        <v>3290</v>
      </c>
      <c r="B97" s="558"/>
      <c r="C97" s="106" t="s">
        <v>3150</v>
      </c>
      <c r="D97" s="128">
        <v>113</v>
      </c>
      <c r="E97" s="124">
        <v>15</v>
      </c>
      <c r="F97" s="125">
        <v>1</v>
      </c>
      <c r="G97" s="138">
        <v>8986</v>
      </c>
      <c r="H97" s="140">
        <f t="shared" si="2"/>
        <v>107832</v>
      </c>
      <c r="I97" s="138"/>
      <c r="J97" s="138">
        <v>1498</v>
      </c>
      <c r="K97" s="138">
        <v>14977</v>
      </c>
      <c r="L97" s="138"/>
      <c r="M97" s="138"/>
      <c r="N97" s="138"/>
      <c r="O97" s="141">
        <f t="shared" si="3"/>
        <v>124307</v>
      </c>
    </row>
    <row r="98" spans="1:15" x14ac:dyDescent="0.25">
      <c r="A98" s="558" t="s">
        <v>3074</v>
      </c>
      <c r="B98" s="558"/>
      <c r="C98" s="106" t="s">
        <v>3150</v>
      </c>
      <c r="D98" s="128">
        <v>113</v>
      </c>
      <c r="E98" s="124">
        <v>15</v>
      </c>
      <c r="F98" s="125">
        <v>1</v>
      </c>
      <c r="G98" s="138">
        <v>10984</v>
      </c>
      <c r="H98" s="140">
        <f t="shared" si="2"/>
        <v>131808</v>
      </c>
      <c r="I98" s="138"/>
      <c r="J98" s="138">
        <v>1831</v>
      </c>
      <c r="K98" s="138">
        <v>18307</v>
      </c>
      <c r="L98" s="138"/>
      <c r="M98" s="138"/>
      <c r="N98" s="138"/>
      <c r="O98" s="141">
        <f t="shared" si="3"/>
        <v>151946</v>
      </c>
    </row>
    <row r="99" spans="1:15" x14ac:dyDescent="0.25">
      <c r="A99" s="558" t="s">
        <v>3080</v>
      </c>
      <c r="B99" s="558"/>
      <c r="C99" s="106" t="s">
        <v>3150</v>
      </c>
      <c r="D99" s="128">
        <v>113</v>
      </c>
      <c r="E99" s="124">
        <v>15</v>
      </c>
      <c r="F99" s="125">
        <v>1</v>
      </c>
      <c r="G99" s="138">
        <v>6224</v>
      </c>
      <c r="H99" s="140">
        <f t="shared" si="2"/>
        <v>74688</v>
      </c>
      <c r="I99" s="138"/>
      <c r="J99" s="138">
        <v>1037</v>
      </c>
      <c r="K99" s="138">
        <v>10374</v>
      </c>
      <c r="L99" s="138"/>
      <c r="M99" s="138"/>
      <c r="N99" s="138"/>
      <c r="O99" s="141">
        <f t="shared" si="3"/>
        <v>86099</v>
      </c>
    </row>
    <row r="100" spans="1:15" x14ac:dyDescent="0.25">
      <c r="A100" s="558" t="s">
        <v>3291</v>
      </c>
      <c r="B100" s="558"/>
      <c r="C100" s="106" t="s">
        <v>3151</v>
      </c>
      <c r="D100" s="128">
        <v>113</v>
      </c>
      <c r="E100" s="124">
        <v>15</v>
      </c>
      <c r="F100" s="125">
        <v>1</v>
      </c>
      <c r="G100" s="138">
        <v>10508</v>
      </c>
      <c r="H100" s="140">
        <f t="shared" si="2"/>
        <v>126096</v>
      </c>
      <c r="I100" s="138"/>
      <c r="J100" s="138">
        <v>1752</v>
      </c>
      <c r="K100" s="138">
        <v>17514</v>
      </c>
      <c r="L100" s="138"/>
      <c r="M100" s="138"/>
      <c r="N100" s="138"/>
      <c r="O100" s="141">
        <f t="shared" si="3"/>
        <v>145362</v>
      </c>
    </row>
    <row r="101" spans="1:15" x14ac:dyDescent="0.25">
      <c r="A101" s="558" t="s">
        <v>3292</v>
      </c>
      <c r="B101" s="558"/>
      <c r="C101" s="106" t="s">
        <v>3151</v>
      </c>
      <c r="D101" s="128">
        <v>113</v>
      </c>
      <c r="E101" s="124">
        <v>15</v>
      </c>
      <c r="F101" s="125">
        <v>1</v>
      </c>
      <c r="G101" s="138">
        <v>9812</v>
      </c>
      <c r="H101" s="140">
        <f t="shared" si="2"/>
        <v>117744</v>
      </c>
      <c r="I101" s="138"/>
      <c r="J101" s="138">
        <v>1636</v>
      </c>
      <c r="K101" s="138">
        <v>16354</v>
      </c>
      <c r="L101" s="138"/>
      <c r="M101" s="138"/>
      <c r="N101" s="138"/>
      <c r="O101" s="141">
        <f t="shared" si="3"/>
        <v>135734</v>
      </c>
    </row>
    <row r="102" spans="1:15" x14ac:dyDescent="0.25">
      <c r="A102" s="558" t="s">
        <v>3293</v>
      </c>
      <c r="B102" s="558"/>
      <c r="C102" s="106" t="s">
        <v>3152</v>
      </c>
      <c r="D102" s="128">
        <v>113</v>
      </c>
      <c r="E102" s="124">
        <v>15</v>
      </c>
      <c r="F102" s="125">
        <v>1</v>
      </c>
      <c r="G102" s="138">
        <v>17974</v>
      </c>
      <c r="H102" s="140">
        <f t="shared" si="2"/>
        <v>215688</v>
      </c>
      <c r="I102" s="138"/>
      <c r="J102" s="138">
        <v>2996</v>
      </c>
      <c r="K102" s="138">
        <v>29957</v>
      </c>
      <c r="L102" s="138"/>
      <c r="M102" s="138"/>
      <c r="N102" s="138"/>
      <c r="O102" s="141">
        <f t="shared" si="3"/>
        <v>248641</v>
      </c>
    </row>
    <row r="103" spans="1:15" x14ac:dyDescent="0.25">
      <c r="A103" s="558" t="s">
        <v>3294</v>
      </c>
      <c r="B103" s="558"/>
      <c r="C103" s="106" t="s">
        <v>3152</v>
      </c>
      <c r="D103" s="128">
        <v>113</v>
      </c>
      <c r="E103" s="124">
        <v>15</v>
      </c>
      <c r="F103" s="125">
        <v>1</v>
      </c>
      <c r="G103" s="138">
        <v>8194</v>
      </c>
      <c r="H103" s="140">
        <f t="shared" si="2"/>
        <v>98328</v>
      </c>
      <c r="I103" s="138"/>
      <c r="J103" s="138">
        <v>1367</v>
      </c>
      <c r="K103" s="138">
        <v>13657</v>
      </c>
      <c r="L103" s="138"/>
      <c r="M103" s="138"/>
      <c r="N103" s="138"/>
      <c r="O103" s="141">
        <f t="shared" si="3"/>
        <v>113352</v>
      </c>
    </row>
    <row r="104" spans="1:15" x14ac:dyDescent="0.25">
      <c r="A104" s="558" t="s">
        <v>3095</v>
      </c>
      <c r="B104" s="558"/>
      <c r="C104" s="106" t="s">
        <v>3153</v>
      </c>
      <c r="D104" s="128">
        <v>113</v>
      </c>
      <c r="E104" s="124">
        <v>15</v>
      </c>
      <c r="F104" s="125">
        <v>1</v>
      </c>
      <c r="G104" s="138">
        <v>17974</v>
      </c>
      <c r="H104" s="140">
        <f t="shared" si="2"/>
        <v>215688</v>
      </c>
      <c r="I104" s="138"/>
      <c r="J104" s="138">
        <v>2996</v>
      </c>
      <c r="K104" s="138">
        <v>29957</v>
      </c>
      <c r="L104" s="138"/>
      <c r="M104" s="138"/>
      <c r="N104" s="138"/>
      <c r="O104" s="141">
        <f t="shared" si="3"/>
        <v>248641</v>
      </c>
    </row>
    <row r="105" spans="1:15" x14ac:dyDescent="0.25">
      <c r="A105" s="558" t="s">
        <v>3270</v>
      </c>
      <c r="B105" s="558"/>
      <c r="C105" s="106" t="s">
        <v>3298</v>
      </c>
      <c r="D105" s="128">
        <v>113</v>
      </c>
      <c r="E105" s="124">
        <v>15</v>
      </c>
      <c r="F105" s="125">
        <v>1</v>
      </c>
      <c r="G105" s="137">
        <v>9748</v>
      </c>
      <c r="H105" s="140">
        <f t="shared" si="2"/>
        <v>116976</v>
      </c>
      <c r="I105" s="137"/>
      <c r="J105" s="137">
        <v>1625</v>
      </c>
      <c r="K105" s="137">
        <v>16247</v>
      </c>
      <c r="L105" s="137"/>
      <c r="M105" s="137"/>
      <c r="N105" s="137"/>
      <c r="O105" s="141">
        <f t="shared" si="3"/>
        <v>134848</v>
      </c>
    </row>
    <row r="106" spans="1:15" x14ac:dyDescent="0.25">
      <c r="A106" s="558" t="s">
        <v>3295</v>
      </c>
      <c r="B106" s="558"/>
      <c r="C106" s="106" t="s">
        <v>488</v>
      </c>
      <c r="D106" s="128">
        <v>113</v>
      </c>
      <c r="E106" s="124">
        <v>15</v>
      </c>
      <c r="F106" s="125">
        <v>1</v>
      </c>
      <c r="G106" s="137">
        <v>17974</v>
      </c>
      <c r="H106" s="140">
        <f t="shared" si="2"/>
        <v>215688</v>
      </c>
      <c r="I106" s="137"/>
      <c r="J106" s="137">
        <v>2996</v>
      </c>
      <c r="K106" s="137">
        <v>29957</v>
      </c>
      <c r="L106" s="137"/>
      <c r="M106" s="137"/>
      <c r="N106" s="137"/>
      <c r="O106" s="141">
        <f t="shared" si="3"/>
        <v>248641</v>
      </c>
    </row>
    <row r="107" spans="1:15" x14ac:dyDescent="0.25">
      <c r="A107" s="558" t="s">
        <v>3080</v>
      </c>
      <c r="B107" s="558"/>
      <c r="C107" s="106" t="s">
        <v>3154</v>
      </c>
      <c r="D107" s="128">
        <v>113</v>
      </c>
      <c r="E107" s="124">
        <v>15</v>
      </c>
      <c r="F107" s="125">
        <v>1</v>
      </c>
      <c r="G107" s="138">
        <v>11944</v>
      </c>
      <c r="H107" s="140">
        <f t="shared" si="2"/>
        <v>143328</v>
      </c>
      <c r="I107" s="138"/>
      <c r="J107" s="138">
        <v>1991</v>
      </c>
      <c r="K107" s="138">
        <v>19907</v>
      </c>
      <c r="L107" s="138"/>
      <c r="M107" s="138"/>
      <c r="N107" s="138"/>
      <c r="O107" s="141">
        <f t="shared" si="3"/>
        <v>165226</v>
      </c>
    </row>
    <row r="108" spans="1:15" x14ac:dyDescent="0.25">
      <c r="A108" s="558" t="s">
        <v>3098</v>
      </c>
      <c r="B108" s="558"/>
      <c r="C108" s="106" t="s">
        <v>3154</v>
      </c>
      <c r="D108" s="128">
        <v>113</v>
      </c>
      <c r="E108" s="124">
        <v>15</v>
      </c>
      <c r="F108" s="125">
        <v>1</v>
      </c>
      <c r="G108" s="138">
        <v>8396</v>
      </c>
      <c r="H108" s="140">
        <f t="shared" si="2"/>
        <v>100752</v>
      </c>
      <c r="I108" s="138"/>
      <c r="J108" s="138">
        <v>1400</v>
      </c>
      <c r="K108" s="138">
        <v>13994</v>
      </c>
      <c r="L108" s="138"/>
      <c r="M108" s="138"/>
      <c r="N108" s="138"/>
      <c r="O108" s="141">
        <f t="shared" si="3"/>
        <v>116146</v>
      </c>
    </row>
    <row r="109" spans="1:15" x14ac:dyDescent="0.25">
      <c r="A109" s="558" t="s">
        <v>3098</v>
      </c>
      <c r="B109" s="558"/>
      <c r="C109" s="106" t="s">
        <v>3154</v>
      </c>
      <c r="D109" s="128">
        <v>113</v>
      </c>
      <c r="E109" s="124">
        <v>15</v>
      </c>
      <c r="F109" s="125">
        <v>1</v>
      </c>
      <c r="G109" s="138">
        <v>10370</v>
      </c>
      <c r="H109" s="140">
        <f t="shared" si="2"/>
        <v>124440</v>
      </c>
      <c r="I109" s="138"/>
      <c r="J109" s="138">
        <v>1729</v>
      </c>
      <c r="K109" s="138">
        <v>17283</v>
      </c>
      <c r="L109" s="138"/>
      <c r="M109" s="138"/>
      <c r="N109" s="138"/>
      <c r="O109" s="141">
        <f t="shared" si="3"/>
        <v>143452</v>
      </c>
    </row>
    <row r="110" spans="1:15" x14ac:dyDescent="0.25">
      <c r="A110" s="558" t="s">
        <v>3095</v>
      </c>
      <c r="B110" s="558"/>
      <c r="C110" s="106" t="s">
        <v>3154</v>
      </c>
      <c r="D110" s="128">
        <v>113</v>
      </c>
      <c r="E110" s="124">
        <v>15</v>
      </c>
      <c r="F110" s="125">
        <v>1</v>
      </c>
      <c r="G110" s="138">
        <v>17974</v>
      </c>
      <c r="H110" s="140">
        <f t="shared" si="2"/>
        <v>215688</v>
      </c>
      <c r="I110" s="138"/>
      <c r="J110" s="138">
        <v>2996</v>
      </c>
      <c r="K110" s="138">
        <v>29957</v>
      </c>
      <c r="L110" s="138"/>
      <c r="M110" s="138"/>
      <c r="N110" s="138"/>
      <c r="O110" s="141">
        <f t="shared" si="3"/>
        <v>248641</v>
      </c>
    </row>
    <row r="111" spans="1:15" x14ac:dyDescent="0.25">
      <c r="A111" s="558" t="s">
        <v>3273</v>
      </c>
      <c r="B111" s="558"/>
      <c r="C111" s="106" t="s">
        <v>3154</v>
      </c>
      <c r="D111" s="128">
        <v>113</v>
      </c>
      <c r="E111" s="124">
        <v>15</v>
      </c>
      <c r="F111" s="125">
        <v>1</v>
      </c>
      <c r="G111" s="138">
        <v>6956</v>
      </c>
      <c r="H111" s="140">
        <f t="shared" si="2"/>
        <v>83472</v>
      </c>
      <c r="I111" s="138"/>
      <c r="J111" s="138">
        <v>1160</v>
      </c>
      <c r="K111" s="138">
        <v>11593</v>
      </c>
      <c r="L111" s="138"/>
      <c r="M111" s="138"/>
      <c r="N111" s="138"/>
      <c r="O111" s="141">
        <f t="shared" si="3"/>
        <v>96225</v>
      </c>
    </row>
    <row r="112" spans="1:15" x14ac:dyDescent="0.25">
      <c r="A112" s="558" t="s">
        <v>3296</v>
      </c>
      <c r="B112" s="558"/>
      <c r="C112" s="106" t="s">
        <v>3154</v>
      </c>
      <c r="D112" s="128">
        <v>113</v>
      </c>
      <c r="E112" s="124">
        <v>15</v>
      </c>
      <c r="F112" s="125">
        <v>1</v>
      </c>
      <c r="G112" s="138">
        <v>12054</v>
      </c>
      <c r="H112" s="140">
        <f t="shared" si="2"/>
        <v>144648</v>
      </c>
      <c r="I112" s="138"/>
      <c r="J112" s="138">
        <v>2009</v>
      </c>
      <c r="K112" s="138">
        <v>20090</v>
      </c>
      <c r="L112" s="138"/>
      <c r="M112" s="138"/>
      <c r="N112" s="138"/>
      <c r="O112" s="141">
        <f t="shared" si="3"/>
        <v>166747</v>
      </c>
    </row>
    <row r="113" spans="1:15" x14ac:dyDescent="0.25">
      <c r="A113" s="558" t="s">
        <v>3297</v>
      </c>
      <c r="B113" s="558"/>
      <c r="C113" s="106" t="s">
        <v>3154</v>
      </c>
      <c r="D113" s="128">
        <v>113</v>
      </c>
      <c r="E113" s="124">
        <v>15</v>
      </c>
      <c r="F113" s="125">
        <v>1</v>
      </c>
      <c r="G113" s="138">
        <v>12024</v>
      </c>
      <c r="H113" s="140">
        <f t="shared" si="2"/>
        <v>144288</v>
      </c>
      <c r="I113" s="138"/>
      <c r="J113" s="138">
        <v>2004</v>
      </c>
      <c r="K113" s="138">
        <v>20040</v>
      </c>
      <c r="L113" s="138"/>
      <c r="M113" s="138"/>
      <c r="N113" s="138"/>
      <c r="O113" s="141">
        <f t="shared" si="3"/>
        <v>166332</v>
      </c>
    </row>
    <row r="114" spans="1:15" x14ac:dyDescent="0.25">
      <c r="A114" s="558" t="s">
        <v>3099</v>
      </c>
      <c r="B114" s="558"/>
      <c r="C114" s="106" t="s">
        <v>3154</v>
      </c>
      <c r="D114" s="128">
        <v>113</v>
      </c>
      <c r="E114" s="124">
        <v>15</v>
      </c>
      <c r="F114" s="125">
        <v>4</v>
      </c>
      <c r="G114" s="138">
        <v>10376</v>
      </c>
      <c r="H114" s="140">
        <f t="shared" si="2"/>
        <v>498048</v>
      </c>
      <c r="I114" s="138"/>
      <c r="J114" s="138">
        <v>6920</v>
      </c>
      <c r="K114" s="138">
        <v>69172</v>
      </c>
      <c r="L114" s="138"/>
      <c r="M114" s="138"/>
      <c r="N114" s="138"/>
      <c r="O114" s="141">
        <f t="shared" si="3"/>
        <v>574140</v>
      </c>
    </row>
    <row r="115" spans="1:15" x14ac:dyDescent="0.25">
      <c r="A115" s="558" t="s">
        <v>3299</v>
      </c>
      <c r="B115" s="558"/>
      <c r="C115" s="106" t="s">
        <v>3154</v>
      </c>
      <c r="D115" s="128">
        <v>113</v>
      </c>
      <c r="E115" s="124">
        <v>15</v>
      </c>
      <c r="F115" s="125">
        <v>1</v>
      </c>
      <c r="G115" s="138">
        <v>10868</v>
      </c>
      <c r="H115" s="140">
        <f t="shared" si="2"/>
        <v>130416</v>
      </c>
      <c r="I115" s="138"/>
      <c r="J115" s="138">
        <v>1812</v>
      </c>
      <c r="K115" s="138">
        <v>18114</v>
      </c>
      <c r="L115" s="138"/>
      <c r="M115" s="138"/>
      <c r="N115" s="138"/>
      <c r="O115" s="141">
        <f t="shared" si="3"/>
        <v>150342</v>
      </c>
    </row>
    <row r="116" spans="1:15" x14ac:dyDescent="0.25">
      <c r="A116" s="558" t="s">
        <v>3095</v>
      </c>
      <c r="B116" s="558"/>
      <c r="C116" s="106" t="s">
        <v>3155</v>
      </c>
      <c r="D116" s="128">
        <v>113</v>
      </c>
      <c r="E116" s="124">
        <v>15</v>
      </c>
      <c r="F116" s="125">
        <v>1</v>
      </c>
      <c r="G116" s="137">
        <v>16652</v>
      </c>
      <c r="H116" s="140">
        <f t="shared" si="2"/>
        <v>199824</v>
      </c>
      <c r="I116" s="137"/>
      <c r="J116" s="137">
        <v>2776</v>
      </c>
      <c r="K116" s="137">
        <v>27754</v>
      </c>
      <c r="L116" s="137"/>
      <c r="M116" s="137"/>
      <c r="N116" s="137"/>
      <c r="O116" s="141">
        <f t="shared" si="3"/>
        <v>230354</v>
      </c>
    </row>
    <row r="117" spans="1:15" x14ac:dyDescent="0.25">
      <c r="A117" s="558" t="s">
        <v>3300</v>
      </c>
      <c r="B117" s="558"/>
      <c r="C117" s="106" t="s">
        <v>3156</v>
      </c>
      <c r="D117" s="128">
        <v>113</v>
      </c>
      <c r="E117" s="124">
        <v>15</v>
      </c>
      <c r="F117" s="125">
        <v>1</v>
      </c>
      <c r="G117" s="138">
        <v>11148</v>
      </c>
      <c r="H117" s="140">
        <f t="shared" si="2"/>
        <v>133776</v>
      </c>
      <c r="I117" s="138"/>
      <c r="J117" s="138">
        <v>1858</v>
      </c>
      <c r="K117" s="138">
        <v>18580</v>
      </c>
      <c r="L117" s="138"/>
      <c r="M117" s="138"/>
      <c r="N117" s="138"/>
      <c r="O117" s="141">
        <f t="shared" si="3"/>
        <v>154214</v>
      </c>
    </row>
    <row r="118" spans="1:15" x14ac:dyDescent="0.25">
      <c r="A118" s="558" t="s">
        <v>3080</v>
      </c>
      <c r="B118" s="558"/>
      <c r="C118" s="106" t="s">
        <v>3156</v>
      </c>
      <c r="D118" s="128">
        <v>113</v>
      </c>
      <c r="E118" s="124">
        <v>15</v>
      </c>
      <c r="F118" s="125">
        <v>1</v>
      </c>
      <c r="G118" s="138">
        <v>10412</v>
      </c>
      <c r="H118" s="140">
        <f t="shared" si="2"/>
        <v>124944</v>
      </c>
      <c r="I118" s="138"/>
      <c r="J118" s="138">
        <v>1736</v>
      </c>
      <c r="K118" s="138">
        <v>17354</v>
      </c>
      <c r="L118" s="138"/>
      <c r="M118" s="138"/>
      <c r="N118" s="138"/>
      <c r="O118" s="141">
        <f t="shared" si="3"/>
        <v>144034</v>
      </c>
    </row>
    <row r="119" spans="1:15" x14ac:dyDescent="0.25">
      <c r="A119" s="558" t="s">
        <v>3076</v>
      </c>
      <c r="B119" s="558"/>
      <c r="C119" s="106" t="s">
        <v>3156</v>
      </c>
      <c r="D119" s="128">
        <v>113</v>
      </c>
      <c r="E119" s="124">
        <v>15</v>
      </c>
      <c r="F119" s="125">
        <v>1</v>
      </c>
      <c r="G119" s="138">
        <v>6224</v>
      </c>
      <c r="H119" s="140">
        <f t="shared" si="2"/>
        <v>74688</v>
      </c>
      <c r="I119" s="138"/>
      <c r="J119" s="138">
        <v>1037</v>
      </c>
      <c r="K119" s="138">
        <v>10374</v>
      </c>
      <c r="L119" s="138"/>
      <c r="M119" s="138"/>
      <c r="N119" s="138"/>
      <c r="O119" s="141">
        <f t="shared" si="3"/>
        <v>86099</v>
      </c>
    </row>
    <row r="120" spans="1:15" x14ac:dyDescent="0.25">
      <c r="A120" s="558" t="s">
        <v>3301</v>
      </c>
      <c r="B120" s="558"/>
      <c r="C120" s="106" t="s">
        <v>3156</v>
      </c>
      <c r="D120" s="128">
        <v>113</v>
      </c>
      <c r="E120" s="124">
        <v>15</v>
      </c>
      <c r="F120" s="125">
        <v>1</v>
      </c>
      <c r="G120" s="138">
        <v>13146</v>
      </c>
      <c r="H120" s="140">
        <f t="shared" si="2"/>
        <v>157752</v>
      </c>
      <c r="I120" s="138"/>
      <c r="J120" s="138">
        <v>2191</v>
      </c>
      <c r="K120" s="138">
        <v>21910</v>
      </c>
      <c r="L120" s="138"/>
      <c r="M120" s="138"/>
      <c r="N120" s="138"/>
      <c r="O120" s="141">
        <f t="shared" si="3"/>
        <v>181853</v>
      </c>
    </row>
    <row r="121" spans="1:15" x14ac:dyDescent="0.25">
      <c r="A121" s="558" t="s">
        <v>3101</v>
      </c>
      <c r="B121" s="558"/>
      <c r="C121" s="106" t="s">
        <v>3156</v>
      </c>
      <c r="D121" s="128">
        <v>113</v>
      </c>
      <c r="E121" s="124">
        <v>15</v>
      </c>
      <c r="F121" s="125">
        <v>1</v>
      </c>
      <c r="G121" s="138">
        <v>17972</v>
      </c>
      <c r="H121" s="140">
        <f t="shared" si="2"/>
        <v>215664</v>
      </c>
      <c r="I121" s="138"/>
      <c r="J121" s="138">
        <v>2995</v>
      </c>
      <c r="K121" s="138">
        <v>29954</v>
      </c>
      <c r="L121" s="138"/>
      <c r="M121" s="138"/>
      <c r="N121" s="138"/>
      <c r="O121" s="141">
        <f t="shared" si="3"/>
        <v>248613</v>
      </c>
    </row>
    <row r="122" spans="1:15" x14ac:dyDescent="0.25">
      <c r="A122" s="558" t="s">
        <v>3302</v>
      </c>
      <c r="B122" s="558"/>
      <c r="C122" s="106" t="s">
        <v>3156</v>
      </c>
      <c r="D122" s="128">
        <v>113</v>
      </c>
      <c r="E122" s="124">
        <v>15</v>
      </c>
      <c r="F122" s="125">
        <v>1</v>
      </c>
      <c r="G122" s="138">
        <v>19508</v>
      </c>
      <c r="H122" s="140">
        <f t="shared" si="2"/>
        <v>234096</v>
      </c>
      <c r="I122" s="138"/>
      <c r="J122" s="138">
        <v>3252</v>
      </c>
      <c r="K122" s="138">
        <v>32514</v>
      </c>
      <c r="L122" s="138"/>
      <c r="M122" s="138"/>
      <c r="N122" s="138"/>
      <c r="O122" s="141">
        <f t="shared" si="3"/>
        <v>269862</v>
      </c>
    </row>
    <row r="123" spans="1:15" x14ac:dyDescent="0.25">
      <c r="A123" s="558" t="s">
        <v>3074</v>
      </c>
      <c r="B123" s="558"/>
      <c r="C123" s="106" t="s">
        <v>3156</v>
      </c>
      <c r="D123" s="128">
        <v>113</v>
      </c>
      <c r="E123" s="124">
        <v>15</v>
      </c>
      <c r="F123" s="125">
        <v>1</v>
      </c>
      <c r="G123" s="138">
        <v>11946</v>
      </c>
      <c r="H123" s="140">
        <f t="shared" si="2"/>
        <v>143352</v>
      </c>
      <c r="I123" s="138"/>
      <c r="J123" s="138">
        <v>1991</v>
      </c>
      <c r="K123" s="138">
        <v>19910</v>
      </c>
      <c r="L123" s="138"/>
      <c r="M123" s="138"/>
      <c r="N123" s="138"/>
      <c r="O123" s="141">
        <f t="shared" si="3"/>
        <v>165253</v>
      </c>
    </row>
    <row r="124" spans="1:15" x14ac:dyDescent="0.25">
      <c r="A124" s="558" t="s">
        <v>3074</v>
      </c>
      <c r="B124" s="558"/>
      <c r="C124" s="106" t="s">
        <v>3156</v>
      </c>
      <c r="D124" s="128">
        <v>113</v>
      </c>
      <c r="E124" s="124">
        <v>15</v>
      </c>
      <c r="F124" s="125">
        <v>1</v>
      </c>
      <c r="G124" s="138">
        <v>12054</v>
      </c>
      <c r="H124" s="140">
        <f t="shared" si="2"/>
        <v>144648</v>
      </c>
      <c r="I124" s="138"/>
      <c r="J124" s="138">
        <v>2009</v>
      </c>
      <c r="K124" s="138">
        <v>20090</v>
      </c>
      <c r="L124" s="138"/>
      <c r="M124" s="138"/>
      <c r="N124" s="138"/>
      <c r="O124" s="141">
        <f t="shared" si="3"/>
        <v>166747</v>
      </c>
    </row>
    <row r="125" spans="1:15" x14ac:dyDescent="0.25">
      <c r="A125" s="558" t="s">
        <v>3303</v>
      </c>
      <c r="B125" s="558"/>
      <c r="C125" s="106" t="s">
        <v>3156</v>
      </c>
      <c r="D125" s="128">
        <v>113</v>
      </c>
      <c r="E125" s="124">
        <v>15</v>
      </c>
      <c r="F125" s="125">
        <v>1</v>
      </c>
      <c r="G125" s="138">
        <v>14756</v>
      </c>
      <c r="H125" s="140">
        <f t="shared" si="2"/>
        <v>177072</v>
      </c>
      <c r="I125" s="138"/>
      <c r="J125" s="138">
        <v>2460</v>
      </c>
      <c r="K125" s="138">
        <v>24594</v>
      </c>
      <c r="L125" s="138"/>
      <c r="M125" s="138"/>
      <c r="N125" s="138"/>
      <c r="O125" s="141">
        <f t="shared" si="3"/>
        <v>204126</v>
      </c>
    </row>
    <row r="126" spans="1:15" x14ac:dyDescent="0.25">
      <c r="A126" s="558" t="s">
        <v>3304</v>
      </c>
      <c r="B126" s="558"/>
      <c r="C126" s="106" t="s">
        <v>3156</v>
      </c>
      <c r="D126" s="128">
        <v>113</v>
      </c>
      <c r="E126" s="124">
        <v>15</v>
      </c>
      <c r="F126" s="125">
        <v>1</v>
      </c>
      <c r="G126" s="137">
        <v>9202</v>
      </c>
      <c r="H126" s="140">
        <f t="shared" si="2"/>
        <v>110424</v>
      </c>
      <c r="I126" s="137"/>
      <c r="J126" s="137">
        <v>1534</v>
      </c>
      <c r="K126" s="137">
        <v>15337</v>
      </c>
      <c r="L126" s="137"/>
      <c r="M126" s="137"/>
      <c r="N126" s="137"/>
      <c r="O126" s="141">
        <f t="shared" si="3"/>
        <v>127295</v>
      </c>
    </row>
    <row r="127" spans="1:15" x14ac:dyDescent="0.25">
      <c r="A127" s="558" t="s">
        <v>3304</v>
      </c>
      <c r="B127" s="558"/>
      <c r="C127" s="106" t="s">
        <v>3156</v>
      </c>
      <c r="D127" s="128">
        <v>113</v>
      </c>
      <c r="E127" s="124">
        <v>15</v>
      </c>
      <c r="F127" s="125">
        <v>1</v>
      </c>
      <c r="G127" s="138">
        <v>9202</v>
      </c>
      <c r="H127" s="140">
        <f t="shared" si="2"/>
        <v>110424</v>
      </c>
      <c r="I127" s="138"/>
      <c r="J127" s="138">
        <v>1534</v>
      </c>
      <c r="K127" s="138">
        <v>15337</v>
      </c>
      <c r="L127" s="138"/>
      <c r="M127" s="138"/>
      <c r="N127" s="138"/>
      <c r="O127" s="141">
        <f t="shared" si="3"/>
        <v>127295</v>
      </c>
    </row>
    <row r="128" spans="1:15" x14ac:dyDescent="0.25">
      <c r="A128" s="558" t="s">
        <v>3078</v>
      </c>
      <c r="B128" s="558"/>
      <c r="C128" s="106" t="s">
        <v>3156</v>
      </c>
      <c r="D128" s="128">
        <v>113</v>
      </c>
      <c r="E128" s="124">
        <v>15</v>
      </c>
      <c r="F128" s="125">
        <v>1</v>
      </c>
      <c r="G128" s="138">
        <v>8250</v>
      </c>
      <c r="H128" s="140">
        <f t="shared" si="2"/>
        <v>99000</v>
      </c>
      <c r="I128" s="138"/>
      <c r="J128" s="138">
        <v>1375</v>
      </c>
      <c r="K128" s="138">
        <v>13750</v>
      </c>
      <c r="L128" s="138"/>
      <c r="M128" s="138"/>
      <c r="N128" s="138"/>
      <c r="O128" s="141">
        <f t="shared" si="3"/>
        <v>114125</v>
      </c>
    </row>
    <row r="129" spans="1:15" x14ac:dyDescent="0.25">
      <c r="A129" s="558" t="s">
        <v>3100</v>
      </c>
      <c r="B129" s="558"/>
      <c r="C129" s="106" t="s">
        <v>3156</v>
      </c>
      <c r="D129" s="128">
        <v>113</v>
      </c>
      <c r="E129" s="124">
        <v>15</v>
      </c>
      <c r="F129" s="125">
        <v>1</v>
      </c>
      <c r="G129" s="138">
        <v>11944</v>
      </c>
      <c r="H129" s="140">
        <f t="shared" si="2"/>
        <v>143328</v>
      </c>
      <c r="I129" s="138"/>
      <c r="J129" s="138">
        <v>1991</v>
      </c>
      <c r="K129" s="138">
        <v>19907</v>
      </c>
      <c r="L129" s="138"/>
      <c r="M129" s="138"/>
      <c r="N129" s="138"/>
      <c r="O129" s="141">
        <f t="shared" si="3"/>
        <v>165226</v>
      </c>
    </row>
    <row r="130" spans="1:15" x14ac:dyDescent="0.25">
      <c r="A130" s="558" t="s">
        <v>3100</v>
      </c>
      <c r="B130" s="558"/>
      <c r="C130" s="106" t="s">
        <v>3156</v>
      </c>
      <c r="D130" s="128">
        <v>113</v>
      </c>
      <c r="E130" s="124">
        <v>15</v>
      </c>
      <c r="F130" s="125">
        <v>1</v>
      </c>
      <c r="G130" s="138">
        <v>15204</v>
      </c>
      <c r="H130" s="140">
        <f t="shared" si="2"/>
        <v>182448</v>
      </c>
      <c r="I130" s="138"/>
      <c r="J130" s="138">
        <v>2534</v>
      </c>
      <c r="K130" s="138">
        <v>25340</v>
      </c>
      <c r="L130" s="138"/>
      <c r="M130" s="138"/>
      <c r="N130" s="138"/>
      <c r="O130" s="141">
        <f t="shared" si="3"/>
        <v>210322</v>
      </c>
    </row>
    <row r="131" spans="1:15" x14ac:dyDescent="0.25">
      <c r="A131" s="558" t="s">
        <v>3080</v>
      </c>
      <c r="B131" s="558"/>
      <c r="C131" s="106" t="s">
        <v>3157</v>
      </c>
      <c r="D131" s="128">
        <v>113</v>
      </c>
      <c r="E131" s="124">
        <v>15</v>
      </c>
      <c r="F131" s="125">
        <v>1</v>
      </c>
      <c r="G131" s="138">
        <v>19508</v>
      </c>
      <c r="H131" s="140">
        <f t="shared" si="2"/>
        <v>234096</v>
      </c>
      <c r="I131" s="138"/>
      <c r="J131" s="138">
        <v>3252</v>
      </c>
      <c r="K131" s="138">
        <v>32514</v>
      </c>
      <c r="L131" s="138"/>
      <c r="M131" s="138"/>
      <c r="N131" s="138"/>
      <c r="O131" s="141">
        <f t="shared" si="3"/>
        <v>269862</v>
      </c>
    </row>
    <row r="132" spans="1:15" x14ac:dyDescent="0.25">
      <c r="A132" s="558" t="s">
        <v>3098</v>
      </c>
      <c r="B132" s="558"/>
      <c r="C132" s="106" t="s">
        <v>3157</v>
      </c>
      <c r="D132" s="128">
        <v>113</v>
      </c>
      <c r="E132" s="124">
        <v>15</v>
      </c>
      <c r="F132" s="125">
        <v>1</v>
      </c>
      <c r="G132" s="138">
        <v>6224</v>
      </c>
      <c r="H132" s="140">
        <f t="shared" ref="H132:H195" si="4">IF(E132="","Se requiere asignar la fuente de financiamiento (FF)",IF(F132="","Es necesario establcer el número de plazas (No.)",IF(G132="","Se necesita establcer un monto mensual",F132*G132*12)))</f>
        <v>74688</v>
      </c>
      <c r="I132" s="138"/>
      <c r="J132" s="138">
        <v>1037</v>
      </c>
      <c r="K132" s="138">
        <v>10374</v>
      </c>
      <c r="L132" s="138"/>
      <c r="M132" s="138"/>
      <c r="N132" s="138"/>
      <c r="O132" s="141">
        <f t="shared" ref="O132:O195" si="5">SUM(H132:N132)</f>
        <v>86099</v>
      </c>
    </row>
    <row r="133" spans="1:15" x14ac:dyDescent="0.25">
      <c r="A133" s="558" t="s">
        <v>3305</v>
      </c>
      <c r="B133" s="558"/>
      <c r="C133" s="106" t="s">
        <v>3157</v>
      </c>
      <c r="D133" s="128">
        <v>113</v>
      </c>
      <c r="E133" s="124">
        <v>15</v>
      </c>
      <c r="F133" s="125">
        <v>1</v>
      </c>
      <c r="G133" s="138">
        <v>17976</v>
      </c>
      <c r="H133" s="140">
        <f t="shared" si="4"/>
        <v>215712</v>
      </c>
      <c r="I133" s="138"/>
      <c r="J133" s="138">
        <v>2996</v>
      </c>
      <c r="K133" s="138">
        <v>29960.000000000004</v>
      </c>
      <c r="L133" s="138"/>
      <c r="M133" s="138"/>
      <c r="N133" s="138"/>
      <c r="O133" s="141">
        <f t="shared" si="5"/>
        <v>248668</v>
      </c>
    </row>
    <row r="134" spans="1:15" x14ac:dyDescent="0.25">
      <c r="A134" s="558" t="s">
        <v>3078</v>
      </c>
      <c r="B134" s="558"/>
      <c r="C134" s="106" t="s">
        <v>3157</v>
      </c>
      <c r="D134" s="128">
        <v>113</v>
      </c>
      <c r="E134" s="124">
        <v>15</v>
      </c>
      <c r="F134" s="125">
        <v>1</v>
      </c>
      <c r="G134" s="138">
        <v>11618</v>
      </c>
      <c r="H134" s="140">
        <f t="shared" si="4"/>
        <v>139416</v>
      </c>
      <c r="I134" s="138"/>
      <c r="J134" s="138">
        <v>1937</v>
      </c>
      <c r="K134" s="138">
        <v>19364</v>
      </c>
      <c r="L134" s="138"/>
      <c r="M134" s="138"/>
      <c r="N134" s="138"/>
      <c r="O134" s="141">
        <f t="shared" si="5"/>
        <v>160717</v>
      </c>
    </row>
    <row r="135" spans="1:15" x14ac:dyDescent="0.25">
      <c r="A135" s="558" t="s">
        <v>3074</v>
      </c>
      <c r="B135" s="558"/>
      <c r="C135" s="106" t="s">
        <v>3158</v>
      </c>
      <c r="D135" s="128">
        <v>113</v>
      </c>
      <c r="E135" s="124">
        <v>15</v>
      </c>
      <c r="F135" s="125">
        <v>1</v>
      </c>
      <c r="G135" s="138">
        <v>11946</v>
      </c>
      <c r="H135" s="140">
        <f t="shared" si="4"/>
        <v>143352</v>
      </c>
      <c r="I135" s="138"/>
      <c r="J135" s="138">
        <v>1991</v>
      </c>
      <c r="K135" s="138">
        <v>19910</v>
      </c>
      <c r="L135" s="138"/>
      <c r="M135" s="138"/>
      <c r="N135" s="138"/>
      <c r="O135" s="141">
        <f t="shared" si="5"/>
        <v>165253</v>
      </c>
    </row>
    <row r="136" spans="1:15" x14ac:dyDescent="0.25">
      <c r="A136" s="558" t="s">
        <v>3086</v>
      </c>
      <c r="B136" s="558"/>
      <c r="C136" s="106" t="s">
        <v>3158</v>
      </c>
      <c r="D136" s="128">
        <v>113</v>
      </c>
      <c r="E136" s="124">
        <v>15</v>
      </c>
      <c r="F136" s="125">
        <v>1</v>
      </c>
      <c r="G136" s="137">
        <v>10508</v>
      </c>
      <c r="H136" s="140">
        <f t="shared" si="4"/>
        <v>126096</v>
      </c>
      <c r="I136" s="137"/>
      <c r="J136" s="137">
        <v>1752</v>
      </c>
      <c r="K136" s="137">
        <v>17514</v>
      </c>
      <c r="L136" s="137"/>
      <c r="M136" s="137"/>
      <c r="N136" s="137"/>
      <c r="O136" s="141">
        <f t="shared" si="5"/>
        <v>145362</v>
      </c>
    </row>
    <row r="137" spans="1:15" x14ac:dyDescent="0.25">
      <c r="A137" s="558" t="s">
        <v>3103</v>
      </c>
      <c r="B137" s="558"/>
      <c r="C137" s="106" t="s">
        <v>3159</v>
      </c>
      <c r="D137" s="128">
        <v>113</v>
      </c>
      <c r="E137" s="124">
        <v>15</v>
      </c>
      <c r="F137" s="125">
        <v>1</v>
      </c>
      <c r="G137" s="138">
        <v>11082</v>
      </c>
      <c r="H137" s="140">
        <f t="shared" si="4"/>
        <v>132984</v>
      </c>
      <c r="I137" s="138"/>
      <c r="J137" s="138">
        <v>1847</v>
      </c>
      <c r="K137" s="138">
        <v>18470</v>
      </c>
      <c r="L137" s="138"/>
      <c r="M137" s="138"/>
      <c r="N137" s="138"/>
      <c r="O137" s="141">
        <f t="shared" si="5"/>
        <v>153301</v>
      </c>
    </row>
    <row r="138" spans="1:15" x14ac:dyDescent="0.25">
      <c r="A138" s="558" t="s">
        <v>3306</v>
      </c>
      <c r="B138" s="558"/>
      <c r="C138" s="106" t="s">
        <v>3160</v>
      </c>
      <c r="D138" s="128">
        <v>113</v>
      </c>
      <c r="E138" s="124">
        <v>15</v>
      </c>
      <c r="F138" s="125">
        <v>1</v>
      </c>
      <c r="G138" s="138">
        <v>11508</v>
      </c>
      <c r="H138" s="140">
        <f t="shared" si="4"/>
        <v>138096</v>
      </c>
      <c r="I138" s="138"/>
      <c r="J138" s="138">
        <v>1918</v>
      </c>
      <c r="K138" s="138">
        <v>19180</v>
      </c>
      <c r="L138" s="138"/>
      <c r="M138" s="138"/>
      <c r="N138" s="138"/>
      <c r="O138" s="141">
        <f t="shared" si="5"/>
        <v>159194</v>
      </c>
    </row>
    <row r="139" spans="1:15" x14ac:dyDescent="0.25">
      <c r="A139" s="558" t="s">
        <v>3105</v>
      </c>
      <c r="B139" s="558"/>
      <c r="C139" s="106" t="s">
        <v>3160</v>
      </c>
      <c r="D139" s="128">
        <v>113</v>
      </c>
      <c r="E139" s="124">
        <v>15</v>
      </c>
      <c r="F139" s="125">
        <v>1</v>
      </c>
      <c r="G139" s="138">
        <v>14906</v>
      </c>
      <c r="H139" s="140">
        <f t="shared" si="4"/>
        <v>178872</v>
      </c>
      <c r="I139" s="138"/>
      <c r="J139" s="138">
        <v>2485</v>
      </c>
      <c r="K139" s="138">
        <v>24844</v>
      </c>
      <c r="L139" s="138"/>
      <c r="M139" s="138"/>
      <c r="N139" s="138"/>
      <c r="O139" s="141">
        <f t="shared" si="5"/>
        <v>206201</v>
      </c>
    </row>
    <row r="140" spans="1:15" x14ac:dyDescent="0.25">
      <c r="A140" s="558" t="s">
        <v>3307</v>
      </c>
      <c r="B140" s="558"/>
      <c r="C140" s="106" t="s">
        <v>3160</v>
      </c>
      <c r="D140" s="128">
        <v>113</v>
      </c>
      <c r="E140" s="124">
        <v>15</v>
      </c>
      <c r="F140" s="125">
        <v>1</v>
      </c>
      <c r="G140" s="138">
        <v>17974</v>
      </c>
      <c r="H140" s="140">
        <f t="shared" si="4"/>
        <v>215688</v>
      </c>
      <c r="I140" s="138"/>
      <c r="J140" s="138">
        <v>2996</v>
      </c>
      <c r="K140" s="138">
        <v>29957</v>
      </c>
      <c r="L140" s="138"/>
      <c r="M140" s="138"/>
      <c r="N140" s="138"/>
      <c r="O140" s="141">
        <f t="shared" si="5"/>
        <v>248641</v>
      </c>
    </row>
    <row r="141" spans="1:15" x14ac:dyDescent="0.25">
      <c r="A141" s="558" t="s">
        <v>3104</v>
      </c>
      <c r="B141" s="558"/>
      <c r="C141" s="106" t="s">
        <v>3160</v>
      </c>
      <c r="D141" s="128">
        <v>113</v>
      </c>
      <c r="E141" s="124">
        <v>15</v>
      </c>
      <c r="F141" s="125">
        <v>1</v>
      </c>
      <c r="G141" s="138">
        <v>11508</v>
      </c>
      <c r="H141" s="140">
        <f t="shared" si="4"/>
        <v>138096</v>
      </c>
      <c r="I141" s="138"/>
      <c r="J141" s="138">
        <v>1918</v>
      </c>
      <c r="K141" s="138">
        <v>19180</v>
      </c>
      <c r="L141" s="138"/>
      <c r="M141" s="138"/>
      <c r="N141" s="138"/>
      <c r="O141" s="141">
        <f t="shared" si="5"/>
        <v>159194</v>
      </c>
    </row>
    <row r="142" spans="1:15" x14ac:dyDescent="0.25">
      <c r="A142" s="558" t="s">
        <v>3104</v>
      </c>
      <c r="B142" s="558"/>
      <c r="C142" s="106" t="s">
        <v>3160</v>
      </c>
      <c r="D142" s="128">
        <v>113</v>
      </c>
      <c r="E142" s="124">
        <v>15</v>
      </c>
      <c r="F142" s="125">
        <v>1</v>
      </c>
      <c r="G142" s="138">
        <v>12972</v>
      </c>
      <c r="H142" s="140">
        <f t="shared" si="4"/>
        <v>155664</v>
      </c>
      <c r="I142" s="138"/>
      <c r="J142" s="138">
        <v>2162</v>
      </c>
      <c r="K142" s="138">
        <v>21620</v>
      </c>
      <c r="L142" s="138"/>
      <c r="M142" s="138"/>
      <c r="N142" s="138"/>
      <c r="O142" s="141">
        <f t="shared" si="5"/>
        <v>179446</v>
      </c>
    </row>
    <row r="143" spans="1:15" x14ac:dyDescent="0.25">
      <c r="A143" s="558" t="s">
        <v>3308</v>
      </c>
      <c r="B143" s="558"/>
      <c r="C143" s="106" t="s">
        <v>3160</v>
      </c>
      <c r="D143" s="128">
        <v>113</v>
      </c>
      <c r="E143" s="124">
        <v>15</v>
      </c>
      <c r="F143" s="125">
        <v>1</v>
      </c>
      <c r="G143" s="138">
        <v>12054</v>
      </c>
      <c r="H143" s="140">
        <f t="shared" si="4"/>
        <v>144648</v>
      </c>
      <c r="I143" s="138"/>
      <c r="J143" s="138">
        <v>2009</v>
      </c>
      <c r="K143" s="138">
        <v>20090</v>
      </c>
      <c r="L143" s="138"/>
      <c r="M143" s="138"/>
      <c r="N143" s="138"/>
      <c r="O143" s="141">
        <f t="shared" si="5"/>
        <v>166747</v>
      </c>
    </row>
    <row r="144" spans="1:15" x14ac:dyDescent="0.25">
      <c r="A144" s="558" t="s">
        <v>3106</v>
      </c>
      <c r="B144" s="558"/>
      <c r="C144" s="106" t="s">
        <v>3160</v>
      </c>
      <c r="D144" s="128">
        <v>113</v>
      </c>
      <c r="E144" s="124">
        <v>15</v>
      </c>
      <c r="F144" s="125">
        <v>1</v>
      </c>
      <c r="G144" s="138">
        <v>21038</v>
      </c>
      <c r="H144" s="140">
        <f t="shared" si="4"/>
        <v>252456</v>
      </c>
      <c r="I144" s="138"/>
      <c r="J144" s="138">
        <v>3507</v>
      </c>
      <c r="K144" s="138">
        <v>35064</v>
      </c>
      <c r="L144" s="138"/>
      <c r="M144" s="138"/>
      <c r="N144" s="138"/>
      <c r="O144" s="141">
        <f t="shared" si="5"/>
        <v>291027</v>
      </c>
    </row>
    <row r="145" spans="1:15" x14ac:dyDescent="0.25">
      <c r="A145" s="558" t="s">
        <v>3309</v>
      </c>
      <c r="B145" s="558"/>
      <c r="C145" s="106" t="s">
        <v>3161</v>
      </c>
      <c r="D145" s="128">
        <v>113</v>
      </c>
      <c r="E145" s="124">
        <v>15</v>
      </c>
      <c r="F145" s="125">
        <v>1</v>
      </c>
      <c r="G145" s="138">
        <v>12054</v>
      </c>
      <c r="H145" s="140">
        <f t="shared" si="4"/>
        <v>144648</v>
      </c>
      <c r="I145" s="138"/>
      <c r="J145" s="138">
        <v>2009</v>
      </c>
      <c r="K145" s="138">
        <v>20090</v>
      </c>
      <c r="L145" s="138"/>
      <c r="M145" s="138"/>
      <c r="N145" s="138"/>
      <c r="O145" s="141">
        <f t="shared" si="5"/>
        <v>166747</v>
      </c>
    </row>
    <row r="146" spans="1:15" x14ac:dyDescent="0.25">
      <c r="A146" s="558" t="s">
        <v>3310</v>
      </c>
      <c r="B146" s="558"/>
      <c r="C146" s="106" t="s">
        <v>3161</v>
      </c>
      <c r="D146" s="128">
        <v>113</v>
      </c>
      <c r="E146" s="124">
        <v>15</v>
      </c>
      <c r="F146" s="125">
        <v>1</v>
      </c>
      <c r="G146" s="137">
        <v>11592</v>
      </c>
      <c r="H146" s="140">
        <f t="shared" si="4"/>
        <v>139104</v>
      </c>
      <c r="I146" s="137"/>
      <c r="J146" s="137">
        <v>1932</v>
      </c>
      <c r="K146" s="137">
        <v>19320</v>
      </c>
      <c r="L146" s="137"/>
      <c r="M146" s="137"/>
      <c r="N146" s="137"/>
      <c r="O146" s="141">
        <f t="shared" si="5"/>
        <v>160356</v>
      </c>
    </row>
    <row r="147" spans="1:15" x14ac:dyDescent="0.25">
      <c r="A147" s="558" t="s">
        <v>3107</v>
      </c>
      <c r="B147" s="558"/>
      <c r="C147" s="106" t="s">
        <v>3161</v>
      </c>
      <c r="D147" s="128">
        <v>113</v>
      </c>
      <c r="E147" s="124">
        <v>15</v>
      </c>
      <c r="F147" s="125">
        <v>1</v>
      </c>
      <c r="G147" s="138">
        <v>11944</v>
      </c>
      <c r="H147" s="140">
        <f t="shared" si="4"/>
        <v>143328</v>
      </c>
      <c r="I147" s="138"/>
      <c r="J147" s="138">
        <v>1991</v>
      </c>
      <c r="K147" s="138">
        <v>19907</v>
      </c>
      <c r="L147" s="138"/>
      <c r="M147" s="138"/>
      <c r="N147" s="138"/>
      <c r="O147" s="141">
        <f t="shared" si="5"/>
        <v>165226</v>
      </c>
    </row>
    <row r="148" spans="1:15" x14ac:dyDescent="0.25">
      <c r="A148" s="558" t="s">
        <v>3311</v>
      </c>
      <c r="B148" s="558"/>
      <c r="C148" s="106" t="s">
        <v>3162</v>
      </c>
      <c r="D148" s="128">
        <v>113</v>
      </c>
      <c r="E148" s="124">
        <v>15</v>
      </c>
      <c r="F148" s="125">
        <v>1</v>
      </c>
      <c r="G148" s="138">
        <v>12054</v>
      </c>
      <c r="H148" s="140">
        <f t="shared" si="4"/>
        <v>144648</v>
      </c>
      <c r="I148" s="138"/>
      <c r="J148" s="138">
        <v>2009</v>
      </c>
      <c r="K148" s="138">
        <v>20090</v>
      </c>
      <c r="L148" s="138"/>
      <c r="M148" s="138"/>
      <c r="N148" s="138"/>
      <c r="O148" s="141">
        <f t="shared" si="5"/>
        <v>166747</v>
      </c>
    </row>
    <row r="149" spans="1:15" x14ac:dyDescent="0.25">
      <c r="A149" s="558" t="s">
        <v>3074</v>
      </c>
      <c r="B149" s="558"/>
      <c r="C149" s="106" t="s">
        <v>3316</v>
      </c>
      <c r="D149" s="128">
        <v>113</v>
      </c>
      <c r="E149" s="124">
        <v>15</v>
      </c>
      <c r="F149" s="125">
        <v>1</v>
      </c>
      <c r="G149" s="138">
        <v>12054</v>
      </c>
      <c r="H149" s="140">
        <f t="shared" si="4"/>
        <v>144648</v>
      </c>
      <c r="I149" s="138"/>
      <c r="J149" s="138">
        <v>2009</v>
      </c>
      <c r="K149" s="138">
        <v>20090</v>
      </c>
      <c r="L149" s="138"/>
      <c r="M149" s="138"/>
      <c r="N149" s="138"/>
      <c r="O149" s="141">
        <f t="shared" si="5"/>
        <v>166747</v>
      </c>
    </row>
    <row r="150" spans="1:15" x14ac:dyDescent="0.25">
      <c r="A150" s="558" t="s">
        <v>3080</v>
      </c>
      <c r="B150" s="558"/>
      <c r="C150" s="106" t="s">
        <v>3163</v>
      </c>
      <c r="D150" s="128">
        <v>113</v>
      </c>
      <c r="E150" s="124">
        <v>15</v>
      </c>
      <c r="F150" s="125">
        <v>1</v>
      </c>
      <c r="G150" s="138">
        <v>7944</v>
      </c>
      <c r="H150" s="140">
        <f t="shared" si="4"/>
        <v>95328</v>
      </c>
      <c r="I150" s="138"/>
      <c r="J150" s="138">
        <v>1324</v>
      </c>
      <c r="K150" s="138">
        <v>13240</v>
      </c>
      <c r="L150" s="138"/>
      <c r="M150" s="138"/>
      <c r="N150" s="138"/>
      <c r="O150" s="141">
        <f t="shared" si="5"/>
        <v>109892</v>
      </c>
    </row>
    <row r="151" spans="1:15" x14ac:dyDescent="0.25">
      <c r="A151" s="558" t="s">
        <v>3080</v>
      </c>
      <c r="B151" s="558"/>
      <c r="C151" s="106" t="s">
        <v>3163</v>
      </c>
      <c r="D151" s="128">
        <v>113</v>
      </c>
      <c r="E151" s="124">
        <v>15</v>
      </c>
      <c r="F151" s="125">
        <v>1</v>
      </c>
      <c r="G151" s="138">
        <v>11170</v>
      </c>
      <c r="H151" s="140">
        <f t="shared" si="4"/>
        <v>134040</v>
      </c>
      <c r="I151" s="138"/>
      <c r="J151" s="138">
        <v>1862</v>
      </c>
      <c r="K151" s="138">
        <v>18617</v>
      </c>
      <c r="L151" s="138"/>
      <c r="M151" s="138"/>
      <c r="N151" s="138"/>
      <c r="O151" s="141">
        <f t="shared" si="5"/>
        <v>154519</v>
      </c>
    </row>
    <row r="152" spans="1:15" x14ac:dyDescent="0.25">
      <c r="A152" s="558" t="s">
        <v>3312</v>
      </c>
      <c r="B152" s="558"/>
      <c r="C152" s="106" t="s">
        <v>3163</v>
      </c>
      <c r="D152" s="128">
        <v>113</v>
      </c>
      <c r="E152" s="124">
        <v>15</v>
      </c>
      <c r="F152" s="125">
        <v>1</v>
      </c>
      <c r="G152" s="138">
        <v>9954</v>
      </c>
      <c r="H152" s="140">
        <f t="shared" si="4"/>
        <v>119448</v>
      </c>
      <c r="I152" s="138"/>
      <c r="J152" s="138">
        <v>1659</v>
      </c>
      <c r="K152" s="138">
        <v>16590</v>
      </c>
      <c r="L152" s="138"/>
      <c r="M152" s="138"/>
      <c r="N152" s="138"/>
      <c r="O152" s="141">
        <f t="shared" si="5"/>
        <v>137697</v>
      </c>
    </row>
    <row r="153" spans="1:15" x14ac:dyDescent="0.25">
      <c r="A153" s="558" t="s">
        <v>3076</v>
      </c>
      <c r="B153" s="558"/>
      <c r="C153" s="106" t="s">
        <v>3163</v>
      </c>
      <c r="D153" s="128">
        <v>113</v>
      </c>
      <c r="E153" s="124">
        <v>15</v>
      </c>
      <c r="F153" s="125">
        <v>1</v>
      </c>
      <c r="G153" s="138">
        <v>10724</v>
      </c>
      <c r="H153" s="140">
        <f t="shared" si="4"/>
        <v>128688</v>
      </c>
      <c r="I153" s="138"/>
      <c r="J153" s="138">
        <v>1788</v>
      </c>
      <c r="K153" s="138">
        <v>17874</v>
      </c>
      <c r="L153" s="138"/>
      <c r="M153" s="138"/>
      <c r="N153" s="138"/>
      <c r="O153" s="141">
        <f t="shared" si="5"/>
        <v>148350</v>
      </c>
    </row>
    <row r="154" spans="1:15" x14ac:dyDescent="0.25">
      <c r="A154" s="558" t="s">
        <v>3076</v>
      </c>
      <c r="B154" s="558"/>
      <c r="C154" s="106" t="s">
        <v>3163</v>
      </c>
      <c r="D154" s="128">
        <v>113</v>
      </c>
      <c r="E154" s="124">
        <v>15</v>
      </c>
      <c r="F154" s="125">
        <v>1</v>
      </c>
      <c r="G154" s="138">
        <v>6540</v>
      </c>
      <c r="H154" s="140">
        <f t="shared" si="4"/>
        <v>78480</v>
      </c>
      <c r="I154" s="138"/>
      <c r="J154" s="138">
        <v>1090</v>
      </c>
      <c r="K154" s="138">
        <v>10900</v>
      </c>
      <c r="L154" s="138"/>
      <c r="M154" s="138"/>
      <c r="N154" s="138"/>
      <c r="O154" s="141">
        <f t="shared" si="5"/>
        <v>90470</v>
      </c>
    </row>
    <row r="155" spans="1:15" x14ac:dyDescent="0.25">
      <c r="A155" s="558" t="s">
        <v>3114</v>
      </c>
      <c r="B155" s="558"/>
      <c r="C155" s="106" t="s">
        <v>3163</v>
      </c>
      <c r="D155" s="128">
        <v>113</v>
      </c>
      <c r="E155" s="124">
        <v>15</v>
      </c>
      <c r="F155" s="125">
        <v>1</v>
      </c>
      <c r="G155" s="138">
        <v>9810</v>
      </c>
      <c r="H155" s="140">
        <f t="shared" si="4"/>
        <v>117720</v>
      </c>
      <c r="I155" s="138"/>
      <c r="J155" s="138">
        <v>1635</v>
      </c>
      <c r="K155" s="138">
        <v>16350</v>
      </c>
      <c r="L155" s="138"/>
      <c r="M155" s="138"/>
      <c r="N155" s="138"/>
      <c r="O155" s="141">
        <f t="shared" si="5"/>
        <v>135705</v>
      </c>
    </row>
    <row r="156" spans="1:15" x14ac:dyDescent="0.25">
      <c r="A156" s="558" t="s">
        <v>3109</v>
      </c>
      <c r="B156" s="558"/>
      <c r="C156" s="106" t="s">
        <v>3163</v>
      </c>
      <c r="D156" s="128">
        <v>113</v>
      </c>
      <c r="E156" s="124">
        <v>15</v>
      </c>
      <c r="F156" s="125">
        <v>1</v>
      </c>
      <c r="G156" s="137">
        <v>8012</v>
      </c>
      <c r="H156" s="140">
        <f t="shared" si="4"/>
        <v>96144</v>
      </c>
      <c r="I156" s="137"/>
      <c r="J156" s="137">
        <v>1336</v>
      </c>
      <c r="K156" s="137">
        <v>13354</v>
      </c>
      <c r="L156" s="137"/>
      <c r="M156" s="137"/>
      <c r="N156" s="137"/>
      <c r="O156" s="141">
        <f t="shared" si="5"/>
        <v>110834</v>
      </c>
    </row>
    <row r="157" spans="1:15" x14ac:dyDescent="0.25">
      <c r="A157" s="558" t="s">
        <v>3109</v>
      </c>
      <c r="B157" s="558"/>
      <c r="C157" s="106" t="s">
        <v>3163</v>
      </c>
      <c r="D157" s="128">
        <v>113</v>
      </c>
      <c r="E157" s="124">
        <v>15</v>
      </c>
      <c r="F157" s="125">
        <v>1</v>
      </c>
      <c r="G157" s="138">
        <v>7410</v>
      </c>
      <c r="H157" s="140">
        <f t="shared" si="4"/>
        <v>88920</v>
      </c>
      <c r="I157" s="138"/>
      <c r="J157" s="138">
        <v>1235</v>
      </c>
      <c r="K157" s="138">
        <v>12350</v>
      </c>
      <c r="L157" s="138"/>
      <c r="M157" s="138"/>
      <c r="N157" s="138"/>
      <c r="O157" s="141">
        <f t="shared" si="5"/>
        <v>102505</v>
      </c>
    </row>
    <row r="158" spans="1:15" x14ac:dyDescent="0.25">
      <c r="A158" s="558" t="s">
        <v>3108</v>
      </c>
      <c r="B158" s="558"/>
      <c r="C158" s="106" t="s">
        <v>3163</v>
      </c>
      <c r="D158" s="128">
        <v>113</v>
      </c>
      <c r="E158" s="124">
        <v>15</v>
      </c>
      <c r="F158" s="125">
        <v>1</v>
      </c>
      <c r="G158" s="138">
        <v>8012</v>
      </c>
      <c r="H158" s="140">
        <f t="shared" si="4"/>
        <v>96144</v>
      </c>
      <c r="I158" s="138"/>
      <c r="J158" s="138">
        <v>1336</v>
      </c>
      <c r="K158" s="138">
        <v>13354</v>
      </c>
      <c r="L158" s="138"/>
      <c r="M158" s="138"/>
      <c r="N158" s="138"/>
      <c r="O158" s="141">
        <f t="shared" si="5"/>
        <v>110834</v>
      </c>
    </row>
    <row r="159" spans="1:15" x14ac:dyDescent="0.25">
      <c r="A159" s="558" t="s">
        <v>3108</v>
      </c>
      <c r="B159" s="558"/>
      <c r="C159" s="106" t="s">
        <v>3163</v>
      </c>
      <c r="D159" s="128">
        <v>113</v>
      </c>
      <c r="E159" s="124">
        <v>15</v>
      </c>
      <c r="F159" s="125">
        <v>1</v>
      </c>
      <c r="G159" s="138">
        <v>7164</v>
      </c>
      <c r="H159" s="140">
        <f t="shared" si="4"/>
        <v>85968</v>
      </c>
      <c r="I159" s="138"/>
      <c r="J159" s="138">
        <v>1194</v>
      </c>
      <c r="K159" s="138">
        <v>11940</v>
      </c>
      <c r="L159" s="138"/>
      <c r="M159" s="138"/>
      <c r="N159" s="138"/>
      <c r="O159" s="141">
        <f t="shared" si="5"/>
        <v>99102</v>
      </c>
    </row>
    <row r="160" spans="1:15" x14ac:dyDescent="0.25">
      <c r="A160" s="558" t="s">
        <v>3108</v>
      </c>
      <c r="B160" s="558"/>
      <c r="C160" s="106" t="s">
        <v>3163</v>
      </c>
      <c r="D160" s="128">
        <v>113</v>
      </c>
      <c r="E160" s="124">
        <v>15</v>
      </c>
      <c r="F160" s="125">
        <v>1</v>
      </c>
      <c r="G160" s="138">
        <v>6224</v>
      </c>
      <c r="H160" s="140">
        <f t="shared" si="4"/>
        <v>74688</v>
      </c>
      <c r="I160" s="138"/>
      <c r="J160" s="138">
        <v>1037</v>
      </c>
      <c r="K160" s="138">
        <v>10374</v>
      </c>
      <c r="L160" s="138"/>
      <c r="M160" s="138"/>
      <c r="N160" s="138"/>
      <c r="O160" s="141">
        <f t="shared" si="5"/>
        <v>86099</v>
      </c>
    </row>
    <row r="161" spans="1:15" x14ac:dyDescent="0.25">
      <c r="A161" s="558" t="s">
        <v>3098</v>
      </c>
      <c r="B161" s="558"/>
      <c r="C161" s="106" t="s">
        <v>3163</v>
      </c>
      <c r="D161" s="128">
        <v>113</v>
      </c>
      <c r="E161" s="124">
        <v>15</v>
      </c>
      <c r="F161" s="125">
        <v>1</v>
      </c>
      <c r="G161" s="138">
        <v>9478</v>
      </c>
      <c r="H161" s="140">
        <f t="shared" si="4"/>
        <v>113736</v>
      </c>
      <c r="I161" s="138"/>
      <c r="J161" s="138">
        <v>1580</v>
      </c>
      <c r="K161" s="138">
        <v>15797</v>
      </c>
      <c r="L161" s="138"/>
      <c r="M161" s="138"/>
      <c r="N161" s="138"/>
      <c r="O161" s="141">
        <f t="shared" si="5"/>
        <v>131113</v>
      </c>
    </row>
    <row r="162" spans="1:15" x14ac:dyDescent="0.25">
      <c r="A162" s="558" t="s">
        <v>3111</v>
      </c>
      <c r="B162" s="558"/>
      <c r="C162" s="106" t="s">
        <v>3163</v>
      </c>
      <c r="D162" s="128">
        <v>113</v>
      </c>
      <c r="E162" s="124">
        <v>15</v>
      </c>
      <c r="F162" s="125">
        <v>1</v>
      </c>
      <c r="G162" s="138">
        <v>8876</v>
      </c>
      <c r="H162" s="140">
        <f t="shared" si="4"/>
        <v>106512</v>
      </c>
      <c r="I162" s="138"/>
      <c r="J162" s="138">
        <v>1480</v>
      </c>
      <c r="K162" s="138">
        <v>14794</v>
      </c>
      <c r="L162" s="138"/>
      <c r="M162" s="138"/>
      <c r="N162" s="138"/>
      <c r="O162" s="141">
        <f t="shared" si="5"/>
        <v>122786</v>
      </c>
    </row>
    <row r="163" spans="1:15" x14ac:dyDescent="0.25">
      <c r="A163" s="558" t="s">
        <v>3313</v>
      </c>
      <c r="B163" s="558"/>
      <c r="C163" s="106" t="s">
        <v>3163</v>
      </c>
      <c r="D163" s="128">
        <v>113</v>
      </c>
      <c r="E163" s="124">
        <v>15</v>
      </c>
      <c r="F163" s="125">
        <v>1</v>
      </c>
      <c r="G163" s="138">
        <v>17976</v>
      </c>
      <c r="H163" s="140">
        <f t="shared" si="4"/>
        <v>215712</v>
      </c>
      <c r="I163" s="138"/>
      <c r="J163" s="138">
        <v>2996</v>
      </c>
      <c r="K163" s="138">
        <v>29960.000000000004</v>
      </c>
      <c r="L163" s="138"/>
      <c r="M163" s="138"/>
      <c r="N163" s="138"/>
      <c r="O163" s="141">
        <f t="shared" si="5"/>
        <v>248668</v>
      </c>
    </row>
    <row r="164" spans="1:15" x14ac:dyDescent="0.25">
      <c r="A164" s="558" t="s">
        <v>3273</v>
      </c>
      <c r="B164" s="558"/>
      <c r="C164" s="106" t="s">
        <v>3163</v>
      </c>
      <c r="D164" s="128">
        <v>113</v>
      </c>
      <c r="E164" s="124">
        <v>15</v>
      </c>
      <c r="F164" s="125">
        <v>1</v>
      </c>
      <c r="G164" s="137">
        <v>6260</v>
      </c>
      <c r="H164" s="140">
        <f t="shared" si="4"/>
        <v>75120</v>
      </c>
      <c r="I164" s="137"/>
      <c r="J164" s="137">
        <v>1044</v>
      </c>
      <c r="K164" s="137">
        <v>10434</v>
      </c>
      <c r="L164" s="137"/>
      <c r="M164" s="137"/>
      <c r="N164" s="137"/>
      <c r="O164" s="141">
        <f t="shared" si="5"/>
        <v>86598</v>
      </c>
    </row>
    <row r="165" spans="1:15" x14ac:dyDescent="0.25">
      <c r="A165" s="558" t="s">
        <v>3273</v>
      </c>
      <c r="B165" s="558"/>
      <c r="C165" s="106" t="s">
        <v>3163</v>
      </c>
      <c r="D165" s="128">
        <v>113</v>
      </c>
      <c r="E165" s="124">
        <v>15</v>
      </c>
      <c r="F165" s="125">
        <v>1</v>
      </c>
      <c r="G165" s="138">
        <v>7426</v>
      </c>
      <c r="H165" s="140">
        <f t="shared" si="4"/>
        <v>89112</v>
      </c>
      <c r="I165" s="138"/>
      <c r="J165" s="138">
        <v>1238</v>
      </c>
      <c r="K165" s="138">
        <v>12377</v>
      </c>
      <c r="L165" s="138"/>
      <c r="M165" s="138"/>
      <c r="N165" s="138"/>
      <c r="O165" s="141">
        <f t="shared" si="5"/>
        <v>102727</v>
      </c>
    </row>
    <row r="166" spans="1:15" x14ac:dyDescent="0.25">
      <c r="A166" s="558" t="s">
        <v>3273</v>
      </c>
      <c r="B166" s="558"/>
      <c r="C166" s="106" t="s">
        <v>3163</v>
      </c>
      <c r="D166" s="128">
        <v>113</v>
      </c>
      <c r="E166" s="124">
        <v>15</v>
      </c>
      <c r="F166" s="125">
        <v>1</v>
      </c>
      <c r="G166" s="138">
        <v>7420</v>
      </c>
      <c r="H166" s="140">
        <f t="shared" si="4"/>
        <v>89040</v>
      </c>
      <c r="I166" s="138"/>
      <c r="J166" s="138">
        <v>1237</v>
      </c>
      <c r="K166" s="138">
        <v>12367</v>
      </c>
      <c r="L166" s="138"/>
      <c r="M166" s="138"/>
      <c r="N166" s="138"/>
      <c r="O166" s="141">
        <f t="shared" si="5"/>
        <v>102644</v>
      </c>
    </row>
    <row r="167" spans="1:15" x14ac:dyDescent="0.25">
      <c r="A167" s="558" t="s">
        <v>3110</v>
      </c>
      <c r="B167" s="558"/>
      <c r="C167" s="106" t="s">
        <v>3163</v>
      </c>
      <c r="D167" s="128">
        <v>113</v>
      </c>
      <c r="E167" s="124">
        <v>15</v>
      </c>
      <c r="F167" s="125">
        <v>1</v>
      </c>
      <c r="G167" s="138">
        <v>8534</v>
      </c>
      <c r="H167" s="140">
        <f t="shared" si="4"/>
        <v>102408</v>
      </c>
      <c r="I167" s="138"/>
      <c r="J167" s="138">
        <v>1423</v>
      </c>
      <c r="K167" s="138">
        <v>14223</v>
      </c>
      <c r="L167" s="138"/>
      <c r="M167" s="138"/>
      <c r="N167" s="138"/>
      <c r="O167" s="141">
        <f t="shared" si="5"/>
        <v>118054</v>
      </c>
    </row>
    <row r="168" spans="1:15" x14ac:dyDescent="0.25">
      <c r="A168" s="558" t="s">
        <v>3110</v>
      </c>
      <c r="B168" s="558"/>
      <c r="C168" s="106" t="s">
        <v>3163</v>
      </c>
      <c r="D168" s="128">
        <v>113</v>
      </c>
      <c r="E168" s="124">
        <v>15</v>
      </c>
      <c r="F168" s="125">
        <v>1</v>
      </c>
      <c r="G168" s="138">
        <v>9202</v>
      </c>
      <c r="H168" s="140">
        <f t="shared" si="4"/>
        <v>110424</v>
      </c>
      <c r="I168" s="138"/>
      <c r="J168" s="138">
        <v>1534</v>
      </c>
      <c r="K168" s="138">
        <v>15337</v>
      </c>
      <c r="L168" s="138"/>
      <c r="M168" s="138"/>
      <c r="N168" s="138"/>
      <c r="O168" s="141">
        <f t="shared" si="5"/>
        <v>127295</v>
      </c>
    </row>
    <row r="169" spans="1:15" x14ac:dyDescent="0.25">
      <c r="A169" s="558" t="s">
        <v>3113</v>
      </c>
      <c r="B169" s="558"/>
      <c r="C169" s="106" t="s">
        <v>3163</v>
      </c>
      <c r="D169" s="128">
        <v>113</v>
      </c>
      <c r="E169" s="124">
        <v>15</v>
      </c>
      <c r="F169" s="125">
        <v>1</v>
      </c>
      <c r="G169" s="138">
        <v>9202</v>
      </c>
      <c r="H169" s="140">
        <f t="shared" si="4"/>
        <v>110424</v>
      </c>
      <c r="I169" s="138"/>
      <c r="J169" s="138">
        <v>1534</v>
      </c>
      <c r="K169" s="138">
        <v>15337</v>
      </c>
      <c r="L169" s="138"/>
      <c r="M169" s="138"/>
      <c r="N169" s="138"/>
      <c r="O169" s="141">
        <f t="shared" si="5"/>
        <v>127295</v>
      </c>
    </row>
    <row r="170" spans="1:15" x14ac:dyDescent="0.25">
      <c r="A170" s="558" t="s">
        <v>3113</v>
      </c>
      <c r="B170" s="558"/>
      <c r="C170" s="106" t="s">
        <v>3163</v>
      </c>
      <c r="D170" s="128">
        <v>113</v>
      </c>
      <c r="E170" s="124">
        <v>15</v>
      </c>
      <c r="F170" s="125">
        <v>1</v>
      </c>
      <c r="G170" s="138">
        <v>9202</v>
      </c>
      <c r="H170" s="140">
        <f t="shared" si="4"/>
        <v>110424</v>
      </c>
      <c r="I170" s="138"/>
      <c r="J170" s="138">
        <v>1534</v>
      </c>
      <c r="K170" s="138">
        <v>15337</v>
      </c>
      <c r="L170" s="138"/>
      <c r="M170" s="138"/>
      <c r="N170" s="138"/>
      <c r="O170" s="141">
        <f t="shared" si="5"/>
        <v>127295</v>
      </c>
    </row>
    <row r="171" spans="1:15" x14ac:dyDescent="0.25">
      <c r="A171" s="558" t="s">
        <v>3074</v>
      </c>
      <c r="B171" s="558"/>
      <c r="C171" s="106" t="s">
        <v>3163</v>
      </c>
      <c r="D171" s="128">
        <v>113</v>
      </c>
      <c r="E171" s="124">
        <v>15</v>
      </c>
      <c r="F171" s="125">
        <v>1</v>
      </c>
      <c r="G171" s="138">
        <v>13916</v>
      </c>
      <c r="H171" s="140">
        <f t="shared" si="4"/>
        <v>166992</v>
      </c>
      <c r="I171" s="138"/>
      <c r="J171" s="138">
        <v>2320</v>
      </c>
      <c r="K171" s="138">
        <v>23194</v>
      </c>
      <c r="L171" s="138"/>
      <c r="M171" s="138"/>
      <c r="N171" s="138"/>
      <c r="O171" s="141">
        <f t="shared" si="5"/>
        <v>192506</v>
      </c>
    </row>
    <row r="172" spans="1:15" x14ac:dyDescent="0.25">
      <c r="A172" s="558" t="s">
        <v>3314</v>
      </c>
      <c r="B172" s="558"/>
      <c r="C172" s="106" t="s">
        <v>3163</v>
      </c>
      <c r="D172" s="128">
        <v>113</v>
      </c>
      <c r="E172" s="124">
        <v>15</v>
      </c>
      <c r="F172" s="125">
        <v>1</v>
      </c>
      <c r="G172" s="138">
        <v>8012</v>
      </c>
      <c r="H172" s="140">
        <f t="shared" si="4"/>
        <v>96144</v>
      </c>
      <c r="I172" s="138"/>
      <c r="J172" s="138">
        <v>1336</v>
      </c>
      <c r="K172" s="138">
        <v>13354</v>
      </c>
      <c r="L172" s="138"/>
      <c r="M172" s="138"/>
      <c r="N172" s="138"/>
      <c r="O172" s="141">
        <f t="shared" si="5"/>
        <v>110834</v>
      </c>
    </row>
    <row r="173" spans="1:15" x14ac:dyDescent="0.25">
      <c r="A173" s="558" t="s">
        <v>3107</v>
      </c>
      <c r="B173" s="558"/>
      <c r="C173" s="106" t="s">
        <v>3163</v>
      </c>
      <c r="D173" s="128">
        <v>113</v>
      </c>
      <c r="E173" s="124">
        <v>15</v>
      </c>
      <c r="F173" s="125">
        <v>1</v>
      </c>
      <c r="G173" s="138">
        <v>8012</v>
      </c>
      <c r="H173" s="140">
        <f t="shared" si="4"/>
        <v>96144</v>
      </c>
      <c r="I173" s="138"/>
      <c r="J173" s="138">
        <v>1336</v>
      </c>
      <c r="K173" s="138">
        <v>13354</v>
      </c>
      <c r="L173" s="138"/>
      <c r="M173" s="138"/>
      <c r="N173" s="138"/>
      <c r="O173" s="141">
        <f t="shared" si="5"/>
        <v>110834</v>
      </c>
    </row>
    <row r="174" spans="1:15" x14ac:dyDescent="0.25">
      <c r="A174" s="558" t="s">
        <v>3115</v>
      </c>
      <c r="B174" s="558"/>
      <c r="C174" s="106" t="s">
        <v>3163</v>
      </c>
      <c r="D174" s="128">
        <v>113</v>
      </c>
      <c r="E174" s="124">
        <v>15</v>
      </c>
      <c r="F174" s="125">
        <v>1</v>
      </c>
      <c r="G174" s="137">
        <v>11896</v>
      </c>
      <c r="H174" s="140">
        <f t="shared" si="4"/>
        <v>142752</v>
      </c>
      <c r="I174" s="137"/>
      <c r="J174" s="137">
        <v>1983</v>
      </c>
      <c r="K174" s="137">
        <v>19827</v>
      </c>
      <c r="L174" s="137"/>
      <c r="M174" s="137"/>
      <c r="N174" s="137"/>
      <c r="O174" s="141">
        <f t="shared" si="5"/>
        <v>164562</v>
      </c>
    </row>
    <row r="175" spans="1:15" x14ac:dyDescent="0.25">
      <c r="A175" s="558" t="s">
        <v>3112</v>
      </c>
      <c r="B175" s="558"/>
      <c r="C175" s="106" t="s">
        <v>3163</v>
      </c>
      <c r="D175" s="128">
        <v>113</v>
      </c>
      <c r="E175" s="124">
        <v>15</v>
      </c>
      <c r="F175" s="125">
        <v>1</v>
      </c>
      <c r="G175" s="138">
        <v>10724</v>
      </c>
      <c r="H175" s="140">
        <f t="shared" si="4"/>
        <v>128688</v>
      </c>
      <c r="I175" s="138"/>
      <c r="J175" s="138">
        <v>1788</v>
      </c>
      <c r="K175" s="138">
        <v>17874</v>
      </c>
      <c r="L175" s="138"/>
      <c r="M175" s="138"/>
      <c r="N175" s="138"/>
      <c r="O175" s="141">
        <f t="shared" si="5"/>
        <v>148350</v>
      </c>
    </row>
    <row r="176" spans="1:15" x14ac:dyDescent="0.25">
      <c r="A176" s="558" t="s">
        <v>3112</v>
      </c>
      <c r="B176" s="558"/>
      <c r="C176" s="106" t="s">
        <v>3163</v>
      </c>
      <c r="D176" s="128">
        <v>113</v>
      </c>
      <c r="E176" s="124">
        <v>15</v>
      </c>
      <c r="F176" s="125">
        <v>1</v>
      </c>
      <c r="G176" s="138">
        <v>9142</v>
      </c>
      <c r="H176" s="140">
        <f t="shared" si="4"/>
        <v>109704</v>
      </c>
      <c r="I176" s="138"/>
      <c r="J176" s="138">
        <v>1524</v>
      </c>
      <c r="K176" s="138">
        <v>15237</v>
      </c>
      <c r="L176" s="138"/>
      <c r="M176" s="138"/>
      <c r="N176" s="138"/>
      <c r="O176" s="141">
        <f t="shared" si="5"/>
        <v>126465</v>
      </c>
    </row>
    <row r="177" spans="1:15" x14ac:dyDescent="0.25">
      <c r="A177" s="558" t="s">
        <v>3315</v>
      </c>
      <c r="B177" s="558"/>
      <c r="C177" s="106" t="s">
        <v>3164</v>
      </c>
      <c r="D177" s="128">
        <v>113</v>
      </c>
      <c r="E177" s="124">
        <v>15</v>
      </c>
      <c r="F177" s="125">
        <v>1</v>
      </c>
      <c r="G177" s="138">
        <v>9820</v>
      </c>
      <c r="H177" s="140">
        <f t="shared" si="4"/>
        <v>117840</v>
      </c>
      <c r="I177" s="138"/>
      <c r="J177" s="138">
        <v>1637</v>
      </c>
      <c r="K177" s="138">
        <v>16367</v>
      </c>
      <c r="L177" s="138"/>
      <c r="M177" s="138"/>
      <c r="N177" s="138"/>
      <c r="O177" s="141">
        <f t="shared" si="5"/>
        <v>135844</v>
      </c>
    </row>
    <row r="178" spans="1:15" x14ac:dyDescent="0.25">
      <c r="A178" s="558" t="s">
        <v>3080</v>
      </c>
      <c r="B178" s="558"/>
      <c r="C178" s="106" t="s">
        <v>3164</v>
      </c>
      <c r="D178" s="128">
        <v>113</v>
      </c>
      <c r="E178" s="124">
        <v>15</v>
      </c>
      <c r="F178" s="125">
        <v>1</v>
      </c>
      <c r="G178" s="138">
        <v>8964</v>
      </c>
      <c r="H178" s="140">
        <f t="shared" si="4"/>
        <v>107568</v>
      </c>
      <c r="I178" s="138"/>
      <c r="J178" s="138">
        <v>1494</v>
      </c>
      <c r="K178" s="138">
        <v>14940</v>
      </c>
      <c r="L178" s="138"/>
      <c r="M178" s="138"/>
      <c r="N178" s="138"/>
      <c r="O178" s="141">
        <f t="shared" si="5"/>
        <v>124002</v>
      </c>
    </row>
    <row r="179" spans="1:15" x14ac:dyDescent="0.25">
      <c r="A179" s="558" t="s">
        <v>3076</v>
      </c>
      <c r="B179" s="558"/>
      <c r="C179" s="106" t="s">
        <v>3164</v>
      </c>
      <c r="D179" s="128">
        <v>113</v>
      </c>
      <c r="E179" s="124">
        <v>15</v>
      </c>
      <c r="F179" s="125">
        <v>1</v>
      </c>
      <c r="G179" s="138">
        <v>16440</v>
      </c>
      <c r="H179" s="140">
        <f t="shared" si="4"/>
        <v>197280</v>
      </c>
      <c r="I179" s="138"/>
      <c r="J179" s="138">
        <v>2740</v>
      </c>
      <c r="K179" s="138">
        <v>27400</v>
      </c>
      <c r="L179" s="138"/>
      <c r="M179" s="138"/>
      <c r="N179" s="138"/>
      <c r="O179" s="141">
        <f t="shared" si="5"/>
        <v>227420</v>
      </c>
    </row>
    <row r="180" spans="1:15" x14ac:dyDescent="0.25">
      <c r="A180" s="558" t="s">
        <v>3076</v>
      </c>
      <c r="B180" s="558"/>
      <c r="C180" s="106" t="s">
        <v>3164</v>
      </c>
      <c r="D180" s="128">
        <v>113</v>
      </c>
      <c r="E180" s="124">
        <v>15</v>
      </c>
      <c r="F180" s="125">
        <v>1</v>
      </c>
      <c r="G180" s="137">
        <v>10202</v>
      </c>
      <c r="H180" s="140">
        <f t="shared" si="4"/>
        <v>122424</v>
      </c>
      <c r="I180" s="137"/>
      <c r="J180" s="137">
        <v>1700</v>
      </c>
      <c r="K180" s="137">
        <v>17003</v>
      </c>
      <c r="L180" s="137"/>
      <c r="M180" s="137"/>
      <c r="N180" s="137"/>
      <c r="O180" s="141">
        <f t="shared" si="5"/>
        <v>141127</v>
      </c>
    </row>
    <row r="181" spans="1:15" x14ac:dyDescent="0.25">
      <c r="A181" s="558" t="s">
        <v>3071</v>
      </c>
      <c r="B181" s="558"/>
      <c r="C181" s="106" t="s">
        <v>3164</v>
      </c>
      <c r="D181" s="128">
        <v>113</v>
      </c>
      <c r="E181" s="124">
        <v>15</v>
      </c>
      <c r="F181" s="125">
        <v>1</v>
      </c>
      <c r="G181" s="138">
        <v>17976</v>
      </c>
      <c r="H181" s="140">
        <f t="shared" si="4"/>
        <v>215712</v>
      </c>
      <c r="I181" s="138"/>
      <c r="J181" s="138">
        <v>2996</v>
      </c>
      <c r="K181" s="138">
        <v>29960.000000000004</v>
      </c>
      <c r="L181" s="138"/>
      <c r="M181" s="138"/>
      <c r="N181" s="138"/>
      <c r="O181" s="141">
        <f t="shared" si="5"/>
        <v>248668</v>
      </c>
    </row>
    <row r="182" spans="1:15" x14ac:dyDescent="0.25">
      <c r="A182" s="558" t="s">
        <v>3273</v>
      </c>
      <c r="B182" s="558"/>
      <c r="C182" s="106" t="s">
        <v>3164</v>
      </c>
      <c r="D182" s="128">
        <v>113</v>
      </c>
      <c r="E182" s="124">
        <v>11</v>
      </c>
      <c r="F182" s="125">
        <v>1</v>
      </c>
      <c r="G182" s="138">
        <v>9578</v>
      </c>
      <c r="H182" s="140">
        <f t="shared" si="4"/>
        <v>114936</v>
      </c>
      <c r="I182" s="138"/>
      <c r="J182" s="138">
        <v>1597</v>
      </c>
      <c r="K182" s="138">
        <v>15964</v>
      </c>
      <c r="L182" s="138"/>
      <c r="M182" s="138"/>
      <c r="N182" s="138"/>
      <c r="O182" s="141">
        <f t="shared" si="5"/>
        <v>132497</v>
      </c>
    </row>
    <row r="183" spans="1:15" x14ac:dyDescent="0.25">
      <c r="A183" s="558" t="s">
        <v>3074</v>
      </c>
      <c r="B183" s="558"/>
      <c r="C183" s="106" t="s">
        <v>3164</v>
      </c>
      <c r="D183" s="128">
        <v>113</v>
      </c>
      <c r="E183" s="124">
        <v>15</v>
      </c>
      <c r="F183" s="125">
        <v>2</v>
      </c>
      <c r="G183" s="138">
        <v>12054</v>
      </c>
      <c r="H183" s="140">
        <f t="shared" si="4"/>
        <v>289296</v>
      </c>
      <c r="I183" s="138"/>
      <c r="J183" s="138">
        <v>4018</v>
      </c>
      <c r="K183" s="138">
        <v>40180</v>
      </c>
      <c r="L183" s="138"/>
      <c r="M183" s="138"/>
      <c r="N183" s="138"/>
      <c r="O183" s="141">
        <f t="shared" si="5"/>
        <v>333494</v>
      </c>
    </row>
    <row r="184" spans="1:15" x14ac:dyDescent="0.25">
      <c r="A184" s="558" t="s">
        <v>3117</v>
      </c>
      <c r="B184" s="558"/>
      <c r="C184" s="106" t="s">
        <v>3164</v>
      </c>
      <c r="D184" s="128">
        <v>113</v>
      </c>
      <c r="E184" s="124">
        <v>11</v>
      </c>
      <c r="F184" s="125">
        <v>1</v>
      </c>
      <c r="G184" s="138">
        <v>10984</v>
      </c>
      <c r="H184" s="140">
        <f t="shared" si="4"/>
        <v>131808</v>
      </c>
      <c r="I184" s="138"/>
      <c r="J184" s="138">
        <v>1831</v>
      </c>
      <c r="K184" s="138">
        <v>18307</v>
      </c>
      <c r="L184" s="138"/>
      <c r="M184" s="138"/>
      <c r="N184" s="138"/>
      <c r="O184" s="141">
        <f t="shared" si="5"/>
        <v>151946</v>
      </c>
    </row>
    <row r="185" spans="1:15" x14ac:dyDescent="0.25">
      <c r="A185" s="558" t="s">
        <v>3317</v>
      </c>
      <c r="B185" s="558"/>
      <c r="C185" s="106" t="s">
        <v>3164</v>
      </c>
      <c r="D185" s="128">
        <v>113</v>
      </c>
      <c r="E185" s="124">
        <v>15</v>
      </c>
      <c r="F185" s="125">
        <v>1</v>
      </c>
      <c r="G185" s="138">
        <v>6766</v>
      </c>
      <c r="H185" s="140">
        <f t="shared" si="4"/>
        <v>81192</v>
      </c>
      <c r="I185" s="138"/>
      <c r="J185" s="138">
        <v>1128</v>
      </c>
      <c r="K185" s="138">
        <v>11277</v>
      </c>
      <c r="L185" s="138"/>
      <c r="M185" s="138"/>
      <c r="N185" s="138"/>
      <c r="O185" s="141">
        <f t="shared" si="5"/>
        <v>93597</v>
      </c>
    </row>
    <row r="186" spans="1:15" x14ac:dyDescent="0.25">
      <c r="A186" s="558" t="s">
        <v>3318</v>
      </c>
      <c r="B186" s="558"/>
      <c r="C186" s="106" t="s">
        <v>3164</v>
      </c>
      <c r="D186" s="128">
        <v>113</v>
      </c>
      <c r="E186" s="124">
        <v>15</v>
      </c>
      <c r="F186" s="125">
        <v>1</v>
      </c>
      <c r="G186" s="138">
        <v>7698</v>
      </c>
      <c r="H186" s="140">
        <f t="shared" si="4"/>
        <v>92376</v>
      </c>
      <c r="I186" s="138"/>
      <c r="J186" s="138">
        <v>1283</v>
      </c>
      <c r="K186" s="138">
        <v>12830.000000000002</v>
      </c>
      <c r="L186" s="138"/>
      <c r="M186" s="138"/>
      <c r="N186" s="138"/>
      <c r="O186" s="141">
        <f t="shared" si="5"/>
        <v>106489</v>
      </c>
    </row>
    <row r="187" spans="1:15" x14ac:dyDescent="0.25">
      <c r="A187" s="558" t="s">
        <v>3319</v>
      </c>
      <c r="B187" s="558"/>
      <c r="C187" s="106" t="s">
        <v>3164</v>
      </c>
      <c r="D187" s="128">
        <v>113</v>
      </c>
      <c r="E187" s="124">
        <v>15</v>
      </c>
      <c r="F187" s="125">
        <v>1</v>
      </c>
      <c r="G187" s="138">
        <v>9810</v>
      </c>
      <c r="H187" s="140">
        <f t="shared" si="4"/>
        <v>117720</v>
      </c>
      <c r="I187" s="138"/>
      <c r="J187" s="138">
        <v>1635</v>
      </c>
      <c r="K187" s="138">
        <v>16350</v>
      </c>
      <c r="L187" s="138"/>
      <c r="M187" s="138"/>
      <c r="N187" s="138"/>
      <c r="O187" s="141">
        <f t="shared" si="5"/>
        <v>135705</v>
      </c>
    </row>
    <row r="188" spans="1:15" x14ac:dyDescent="0.25">
      <c r="A188" s="558" t="s">
        <v>3320</v>
      </c>
      <c r="B188" s="558"/>
      <c r="C188" s="106" t="s">
        <v>3164</v>
      </c>
      <c r="D188" s="128">
        <v>113</v>
      </c>
      <c r="E188" s="124">
        <v>15</v>
      </c>
      <c r="F188" s="125">
        <v>1</v>
      </c>
      <c r="G188" s="138">
        <v>8086</v>
      </c>
      <c r="H188" s="140">
        <f t="shared" si="4"/>
        <v>97032</v>
      </c>
      <c r="I188" s="138"/>
      <c r="J188" s="138">
        <v>1348</v>
      </c>
      <c r="K188" s="138">
        <v>13477</v>
      </c>
      <c r="L188" s="138"/>
      <c r="M188" s="138"/>
      <c r="N188" s="138"/>
      <c r="O188" s="141">
        <f t="shared" si="5"/>
        <v>111857</v>
      </c>
    </row>
    <row r="189" spans="1:15" x14ac:dyDescent="0.25">
      <c r="A189" s="558" t="s">
        <v>3321</v>
      </c>
      <c r="B189" s="558"/>
      <c r="C189" s="106" t="s">
        <v>3164</v>
      </c>
      <c r="D189" s="128">
        <v>113</v>
      </c>
      <c r="E189" s="124">
        <v>15</v>
      </c>
      <c r="F189" s="125">
        <v>1</v>
      </c>
      <c r="G189" s="138">
        <v>6766</v>
      </c>
      <c r="H189" s="140">
        <f t="shared" si="4"/>
        <v>81192</v>
      </c>
      <c r="I189" s="138"/>
      <c r="J189" s="138">
        <v>1128</v>
      </c>
      <c r="K189" s="138">
        <v>11277</v>
      </c>
      <c r="L189" s="138"/>
      <c r="M189" s="138"/>
      <c r="N189" s="138"/>
      <c r="O189" s="141">
        <f t="shared" si="5"/>
        <v>93597</v>
      </c>
    </row>
    <row r="190" spans="1:15" x14ac:dyDescent="0.25">
      <c r="A190" s="558" t="s">
        <v>3322</v>
      </c>
      <c r="B190" s="558"/>
      <c r="C190" s="106" t="s">
        <v>3164</v>
      </c>
      <c r="D190" s="128">
        <v>113</v>
      </c>
      <c r="E190" s="124">
        <v>11</v>
      </c>
      <c r="F190" s="125">
        <v>1</v>
      </c>
      <c r="G190" s="137">
        <v>6785</v>
      </c>
      <c r="H190" s="140">
        <f t="shared" si="4"/>
        <v>81420</v>
      </c>
      <c r="I190" s="137"/>
      <c r="J190" s="137">
        <v>1128</v>
      </c>
      <c r="K190" s="137">
        <v>11277</v>
      </c>
      <c r="L190" s="137"/>
      <c r="M190" s="137"/>
      <c r="N190" s="137"/>
      <c r="O190" s="141">
        <f t="shared" si="5"/>
        <v>93825</v>
      </c>
    </row>
    <row r="191" spans="1:15" x14ac:dyDescent="0.25">
      <c r="A191" s="558" t="s">
        <v>3323</v>
      </c>
      <c r="B191" s="558"/>
      <c r="C191" s="106" t="s">
        <v>3164</v>
      </c>
      <c r="D191" s="128">
        <v>113</v>
      </c>
      <c r="E191" s="124">
        <v>15</v>
      </c>
      <c r="F191" s="125">
        <v>1</v>
      </c>
      <c r="G191" s="137">
        <v>9432</v>
      </c>
      <c r="H191" s="140">
        <f t="shared" si="4"/>
        <v>113184</v>
      </c>
      <c r="I191" s="137"/>
      <c r="J191" s="137">
        <v>1572</v>
      </c>
      <c r="K191" s="137">
        <v>15719.999999999998</v>
      </c>
      <c r="L191" s="137"/>
      <c r="M191" s="137"/>
      <c r="N191" s="137"/>
      <c r="O191" s="141">
        <f t="shared" si="5"/>
        <v>130476</v>
      </c>
    </row>
    <row r="192" spans="1:15" x14ac:dyDescent="0.25">
      <c r="A192" s="558" t="s">
        <v>3116</v>
      </c>
      <c r="B192" s="558"/>
      <c r="C192" s="106" t="s">
        <v>3164</v>
      </c>
      <c r="D192" s="128">
        <v>113</v>
      </c>
      <c r="E192" s="124">
        <v>11</v>
      </c>
      <c r="F192" s="125">
        <v>1</v>
      </c>
      <c r="G192" s="138">
        <v>10264</v>
      </c>
      <c r="H192" s="140">
        <f t="shared" si="4"/>
        <v>123168</v>
      </c>
      <c r="I192" s="138"/>
      <c r="J192" s="138">
        <v>1711</v>
      </c>
      <c r="K192" s="138">
        <v>17107</v>
      </c>
      <c r="L192" s="138"/>
      <c r="M192" s="138"/>
      <c r="N192" s="138"/>
      <c r="O192" s="141">
        <f t="shared" si="5"/>
        <v>141986</v>
      </c>
    </row>
    <row r="193" spans="1:15" x14ac:dyDescent="0.25">
      <c r="A193" s="558" t="s">
        <v>3116</v>
      </c>
      <c r="B193" s="558"/>
      <c r="C193" s="106" t="s">
        <v>3164</v>
      </c>
      <c r="D193" s="128">
        <v>113</v>
      </c>
      <c r="E193" s="124">
        <v>15</v>
      </c>
      <c r="F193" s="125">
        <v>1</v>
      </c>
      <c r="G193" s="138">
        <v>10508</v>
      </c>
      <c r="H193" s="140">
        <f t="shared" si="4"/>
        <v>126096</v>
      </c>
      <c r="I193" s="138"/>
      <c r="J193" s="138">
        <v>1752</v>
      </c>
      <c r="K193" s="138">
        <v>17514</v>
      </c>
      <c r="L193" s="138"/>
      <c r="M193" s="138"/>
      <c r="N193" s="138"/>
      <c r="O193" s="141">
        <f t="shared" si="5"/>
        <v>145362</v>
      </c>
    </row>
    <row r="194" spans="1:15" x14ac:dyDescent="0.25">
      <c r="A194" s="558" t="s">
        <v>3116</v>
      </c>
      <c r="B194" s="558"/>
      <c r="C194" s="106" t="s">
        <v>3164</v>
      </c>
      <c r="D194" s="128">
        <v>113</v>
      </c>
      <c r="E194" s="124">
        <v>15</v>
      </c>
      <c r="F194" s="125">
        <v>1</v>
      </c>
      <c r="G194" s="138">
        <v>9578</v>
      </c>
      <c r="H194" s="140">
        <f t="shared" si="4"/>
        <v>114936</v>
      </c>
      <c r="I194" s="138"/>
      <c r="J194" s="138">
        <v>1597</v>
      </c>
      <c r="K194" s="138">
        <v>15964</v>
      </c>
      <c r="L194" s="138"/>
      <c r="M194" s="138"/>
      <c r="N194" s="138"/>
      <c r="O194" s="141">
        <f t="shared" si="5"/>
        <v>132497</v>
      </c>
    </row>
    <row r="195" spans="1:15" x14ac:dyDescent="0.25">
      <c r="A195" s="558" t="s">
        <v>3080</v>
      </c>
      <c r="B195" s="558"/>
      <c r="C195" s="106" t="s">
        <v>3165</v>
      </c>
      <c r="D195" s="128">
        <v>113</v>
      </c>
      <c r="E195" s="124">
        <v>15</v>
      </c>
      <c r="F195" s="125">
        <v>1</v>
      </c>
      <c r="G195" s="138">
        <v>9478</v>
      </c>
      <c r="H195" s="140">
        <f t="shared" si="4"/>
        <v>113736</v>
      </c>
      <c r="I195" s="138"/>
      <c r="J195" s="138">
        <v>1580</v>
      </c>
      <c r="K195" s="138">
        <v>15797</v>
      </c>
      <c r="L195" s="138"/>
      <c r="M195" s="138"/>
      <c r="N195" s="138"/>
      <c r="O195" s="141">
        <f t="shared" si="5"/>
        <v>131113</v>
      </c>
    </row>
    <row r="196" spans="1:15" x14ac:dyDescent="0.25">
      <c r="A196" s="558" t="s">
        <v>3095</v>
      </c>
      <c r="B196" s="558"/>
      <c r="C196" s="106" t="s">
        <v>3165</v>
      </c>
      <c r="D196" s="128">
        <v>113</v>
      </c>
      <c r="E196" s="124">
        <v>15</v>
      </c>
      <c r="F196" s="125">
        <v>1</v>
      </c>
      <c r="G196" s="138">
        <v>17974</v>
      </c>
      <c r="H196" s="140">
        <f t="shared" ref="H196:H259" si="6">IF(E196="","Se requiere asignar la fuente de financiamiento (FF)",IF(F196="","Es necesario establcer el número de plazas (No.)",IF(G196="","Se necesita establcer un monto mensual",F196*G196*12)))</f>
        <v>215688</v>
      </c>
      <c r="I196" s="138"/>
      <c r="J196" s="138">
        <v>2996</v>
      </c>
      <c r="K196" s="138">
        <v>29957</v>
      </c>
      <c r="L196" s="138"/>
      <c r="M196" s="138"/>
      <c r="N196" s="138"/>
      <c r="O196" s="141">
        <f t="shared" ref="O196:O259" si="7">SUM(H196:N196)</f>
        <v>248641</v>
      </c>
    </row>
    <row r="197" spans="1:15" x14ac:dyDescent="0.25">
      <c r="A197" s="558" t="s">
        <v>3270</v>
      </c>
      <c r="B197" s="558"/>
      <c r="C197" s="106" t="s">
        <v>3165</v>
      </c>
      <c r="D197" s="128">
        <v>113</v>
      </c>
      <c r="E197" s="124">
        <v>15</v>
      </c>
      <c r="F197" s="125">
        <v>1</v>
      </c>
      <c r="G197" s="138">
        <v>10724</v>
      </c>
      <c r="H197" s="140">
        <f t="shared" si="6"/>
        <v>128688</v>
      </c>
      <c r="I197" s="138"/>
      <c r="J197" s="138">
        <v>1788</v>
      </c>
      <c r="K197" s="138">
        <v>17874</v>
      </c>
      <c r="L197" s="138"/>
      <c r="M197" s="138"/>
      <c r="N197" s="138"/>
      <c r="O197" s="141">
        <f t="shared" si="7"/>
        <v>148350</v>
      </c>
    </row>
    <row r="198" spans="1:15" x14ac:dyDescent="0.25">
      <c r="A198" s="558" t="s">
        <v>3102</v>
      </c>
      <c r="B198" s="558"/>
      <c r="C198" s="106" t="s">
        <v>3165</v>
      </c>
      <c r="D198" s="128">
        <v>113</v>
      </c>
      <c r="E198" s="124">
        <v>15</v>
      </c>
      <c r="F198" s="125">
        <v>1</v>
      </c>
      <c r="G198" s="138">
        <v>12054</v>
      </c>
      <c r="H198" s="140">
        <f t="shared" si="6"/>
        <v>144648</v>
      </c>
      <c r="I198" s="138"/>
      <c r="J198" s="138">
        <v>2009</v>
      </c>
      <c r="K198" s="138">
        <v>20090</v>
      </c>
      <c r="L198" s="138"/>
      <c r="M198" s="138"/>
      <c r="N198" s="138"/>
      <c r="O198" s="141">
        <f t="shared" si="7"/>
        <v>166747</v>
      </c>
    </row>
    <row r="199" spans="1:15" x14ac:dyDescent="0.25">
      <c r="A199" s="558" t="s">
        <v>3121</v>
      </c>
      <c r="B199" s="558"/>
      <c r="C199" s="106" t="s">
        <v>496</v>
      </c>
      <c r="D199" s="128">
        <v>113</v>
      </c>
      <c r="E199" s="124">
        <v>15</v>
      </c>
      <c r="F199" s="125">
        <v>1</v>
      </c>
      <c r="G199" s="138">
        <v>18802</v>
      </c>
      <c r="H199" s="140">
        <f t="shared" si="6"/>
        <v>225624</v>
      </c>
      <c r="I199" s="138"/>
      <c r="J199" s="138">
        <v>3134</v>
      </c>
      <c r="K199" s="138">
        <v>31337</v>
      </c>
      <c r="L199" s="138"/>
      <c r="M199" s="138"/>
      <c r="N199" s="138"/>
      <c r="O199" s="141">
        <f t="shared" si="7"/>
        <v>260095</v>
      </c>
    </row>
    <row r="200" spans="1:15" x14ac:dyDescent="0.25">
      <c r="A200" s="558" t="s">
        <v>3324</v>
      </c>
      <c r="B200" s="558"/>
      <c r="C200" s="106" t="s">
        <v>496</v>
      </c>
      <c r="D200" s="128">
        <v>113</v>
      </c>
      <c r="E200" s="124">
        <v>15</v>
      </c>
      <c r="F200" s="125">
        <v>1</v>
      </c>
      <c r="G200" s="138">
        <v>12622</v>
      </c>
      <c r="H200" s="140">
        <f t="shared" si="6"/>
        <v>151464</v>
      </c>
      <c r="I200" s="138"/>
      <c r="J200" s="138">
        <v>2104</v>
      </c>
      <c r="K200" s="138">
        <v>21037</v>
      </c>
      <c r="L200" s="138"/>
      <c r="M200" s="138"/>
      <c r="N200" s="138"/>
      <c r="O200" s="141">
        <f t="shared" si="7"/>
        <v>174605</v>
      </c>
    </row>
    <row r="201" spans="1:15" x14ac:dyDescent="0.25">
      <c r="A201" s="558" t="s">
        <v>3102</v>
      </c>
      <c r="B201" s="558"/>
      <c r="C201" s="106" t="s">
        <v>496</v>
      </c>
      <c r="D201" s="128">
        <v>113</v>
      </c>
      <c r="E201" s="124">
        <v>15</v>
      </c>
      <c r="F201" s="125">
        <v>1</v>
      </c>
      <c r="G201" s="137">
        <v>12054</v>
      </c>
      <c r="H201" s="140">
        <f t="shared" si="6"/>
        <v>144648</v>
      </c>
      <c r="I201" s="137"/>
      <c r="J201" s="137">
        <v>2009</v>
      </c>
      <c r="K201" s="137">
        <v>20090</v>
      </c>
      <c r="L201" s="137"/>
      <c r="M201" s="137"/>
      <c r="N201" s="137"/>
      <c r="O201" s="141">
        <f t="shared" si="7"/>
        <v>166747</v>
      </c>
    </row>
    <row r="202" spans="1:15" x14ac:dyDescent="0.25">
      <c r="A202" s="558" t="s">
        <v>3325</v>
      </c>
      <c r="B202" s="558"/>
      <c r="C202" s="106" t="s">
        <v>496</v>
      </c>
      <c r="D202" s="128">
        <v>113</v>
      </c>
      <c r="E202" s="124">
        <v>15</v>
      </c>
      <c r="F202" s="125">
        <v>1</v>
      </c>
      <c r="G202" s="138">
        <v>11560</v>
      </c>
      <c r="H202" s="140">
        <f t="shared" si="6"/>
        <v>138720</v>
      </c>
      <c r="I202" s="138"/>
      <c r="J202" s="138">
        <v>1927</v>
      </c>
      <c r="K202" s="138">
        <v>19267</v>
      </c>
      <c r="L202" s="138"/>
      <c r="M202" s="138"/>
      <c r="N202" s="138"/>
      <c r="O202" s="141">
        <f t="shared" si="7"/>
        <v>159914</v>
      </c>
    </row>
    <row r="203" spans="1:15" x14ac:dyDescent="0.25">
      <c r="A203" s="558" t="s">
        <v>3326</v>
      </c>
      <c r="B203" s="558"/>
      <c r="C203" s="106" t="s">
        <v>496</v>
      </c>
      <c r="D203" s="128">
        <v>113</v>
      </c>
      <c r="E203" s="124">
        <v>15</v>
      </c>
      <c r="F203" s="125">
        <v>1</v>
      </c>
      <c r="G203" s="138">
        <v>10646</v>
      </c>
      <c r="H203" s="140">
        <f t="shared" si="6"/>
        <v>127752</v>
      </c>
      <c r="I203" s="138"/>
      <c r="J203" s="138">
        <v>1775</v>
      </c>
      <c r="K203" s="138">
        <v>17743</v>
      </c>
      <c r="L203" s="138"/>
      <c r="M203" s="138"/>
      <c r="N203" s="138"/>
      <c r="O203" s="141">
        <f t="shared" si="7"/>
        <v>147270</v>
      </c>
    </row>
    <row r="204" spans="1:15" x14ac:dyDescent="0.25">
      <c r="A204" s="558" t="s">
        <v>3087</v>
      </c>
      <c r="B204" s="558"/>
      <c r="C204" s="106" t="s">
        <v>496</v>
      </c>
      <c r="D204" s="128">
        <v>113</v>
      </c>
      <c r="E204" s="124">
        <v>15</v>
      </c>
      <c r="F204" s="125">
        <v>3</v>
      </c>
      <c r="G204" s="138">
        <v>7728</v>
      </c>
      <c r="H204" s="140">
        <f t="shared" si="6"/>
        <v>278208</v>
      </c>
      <c r="I204" s="138"/>
      <c r="J204" s="138">
        <v>3864</v>
      </c>
      <c r="K204" s="138">
        <v>38640.000000000007</v>
      </c>
      <c r="L204" s="138"/>
      <c r="M204" s="138"/>
      <c r="N204" s="138"/>
      <c r="O204" s="141">
        <f t="shared" si="7"/>
        <v>320712</v>
      </c>
    </row>
    <row r="205" spans="1:15" x14ac:dyDescent="0.25">
      <c r="A205" s="558" t="s">
        <v>3118</v>
      </c>
      <c r="B205" s="558"/>
      <c r="C205" s="106" t="s">
        <v>496</v>
      </c>
      <c r="D205" s="128">
        <v>113</v>
      </c>
      <c r="E205" s="124">
        <v>15</v>
      </c>
      <c r="F205" s="125">
        <v>2</v>
      </c>
      <c r="G205" s="138">
        <v>8866</v>
      </c>
      <c r="H205" s="140">
        <f t="shared" si="6"/>
        <v>212784</v>
      </c>
      <c r="I205" s="138"/>
      <c r="J205" s="138">
        <v>2956</v>
      </c>
      <c r="K205" s="138">
        <v>29554</v>
      </c>
      <c r="L205" s="138"/>
      <c r="M205" s="138"/>
      <c r="N205" s="138"/>
      <c r="O205" s="141">
        <f t="shared" si="7"/>
        <v>245294</v>
      </c>
    </row>
    <row r="206" spans="1:15" x14ac:dyDescent="0.25">
      <c r="A206" s="558" t="s">
        <v>3120</v>
      </c>
      <c r="B206" s="558"/>
      <c r="C206" s="106" t="s">
        <v>496</v>
      </c>
      <c r="D206" s="128">
        <v>113</v>
      </c>
      <c r="E206" s="124">
        <v>15</v>
      </c>
      <c r="F206" s="125">
        <v>2</v>
      </c>
      <c r="G206" s="138">
        <v>16900</v>
      </c>
      <c r="H206" s="140">
        <f t="shared" si="6"/>
        <v>405600</v>
      </c>
      <c r="I206" s="138"/>
      <c r="J206" s="138">
        <v>5634</v>
      </c>
      <c r="K206" s="138">
        <v>56334</v>
      </c>
      <c r="L206" s="138"/>
      <c r="M206" s="138"/>
      <c r="N206" s="138"/>
      <c r="O206" s="141">
        <f t="shared" si="7"/>
        <v>467568</v>
      </c>
    </row>
    <row r="207" spans="1:15" x14ac:dyDescent="0.25">
      <c r="A207" s="558" t="s">
        <v>3327</v>
      </c>
      <c r="B207" s="558"/>
      <c r="C207" s="106" t="s">
        <v>496</v>
      </c>
      <c r="D207" s="128">
        <v>113</v>
      </c>
      <c r="E207" s="124">
        <v>15</v>
      </c>
      <c r="F207" s="125">
        <v>4</v>
      </c>
      <c r="G207" s="137">
        <v>8866</v>
      </c>
      <c r="H207" s="140">
        <f t="shared" si="6"/>
        <v>425568</v>
      </c>
      <c r="I207" s="137"/>
      <c r="J207" s="137">
        <v>5912</v>
      </c>
      <c r="K207" s="137">
        <v>59108</v>
      </c>
      <c r="L207" s="137"/>
      <c r="M207" s="137"/>
      <c r="N207" s="137"/>
      <c r="O207" s="141">
        <f t="shared" si="7"/>
        <v>490588</v>
      </c>
    </row>
    <row r="208" spans="1:15" x14ac:dyDescent="0.25">
      <c r="A208" s="558" t="s">
        <v>3071</v>
      </c>
      <c r="B208" s="558"/>
      <c r="C208" s="106" t="s">
        <v>3166</v>
      </c>
      <c r="D208" s="128">
        <v>113</v>
      </c>
      <c r="E208" s="124">
        <v>15</v>
      </c>
      <c r="F208" s="125">
        <v>1</v>
      </c>
      <c r="G208" s="138">
        <v>17974</v>
      </c>
      <c r="H208" s="140">
        <f t="shared" si="6"/>
        <v>215688</v>
      </c>
      <c r="I208" s="138"/>
      <c r="J208" s="138">
        <v>2996</v>
      </c>
      <c r="K208" s="138">
        <v>29957</v>
      </c>
      <c r="L208" s="138"/>
      <c r="M208" s="138"/>
      <c r="N208" s="138"/>
      <c r="O208" s="141">
        <f t="shared" si="7"/>
        <v>248641</v>
      </c>
    </row>
    <row r="209" spans="1:15" x14ac:dyDescent="0.25">
      <c r="A209" s="558" t="s">
        <v>3122</v>
      </c>
      <c r="B209" s="558"/>
      <c r="C209" s="106" t="s">
        <v>3166</v>
      </c>
      <c r="D209" s="128">
        <v>113</v>
      </c>
      <c r="E209" s="124">
        <v>15</v>
      </c>
      <c r="F209" s="125">
        <v>8</v>
      </c>
      <c r="G209" s="138">
        <v>8866</v>
      </c>
      <c r="H209" s="140">
        <f t="shared" si="6"/>
        <v>851136</v>
      </c>
      <c r="I209" s="138"/>
      <c r="J209" s="138">
        <v>11824</v>
      </c>
      <c r="K209" s="138">
        <v>118216</v>
      </c>
      <c r="L209" s="138"/>
      <c r="M209" s="138"/>
      <c r="N209" s="138"/>
      <c r="O209" s="141">
        <f t="shared" si="7"/>
        <v>981176</v>
      </c>
    </row>
    <row r="210" spans="1:15" x14ac:dyDescent="0.25">
      <c r="A210" s="558" t="s">
        <v>3120</v>
      </c>
      <c r="B210" s="558"/>
      <c r="C210" s="106" t="s">
        <v>496</v>
      </c>
      <c r="D210" s="128">
        <v>113</v>
      </c>
      <c r="E210" s="124">
        <v>15</v>
      </c>
      <c r="F210" s="125">
        <v>1</v>
      </c>
      <c r="G210" s="138">
        <v>4634</v>
      </c>
      <c r="H210" s="140">
        <f t="shared" si="6"/>
        <v>55608</v>
      </c>
      <c r="I210" s="138"/>
      <c r="J210" s="138">
        <v>773</v>
      </c>
      <c r="K210" s="138">
        <v>7724</v>
      </c>
      <c r="L210" s="138"/>
      <c r="M210" s="138"/>
      <c r="N210" s="138"/>
      <c r="O210" s="141">
        <f t="shared" si="7"/>
        <v>64105</v>
      </c>
    </row>
    <row r="211" spans="1:15" x14ac:dyDescent="0.25">
      <c r="A211" s="558" t="s">
        <v>3123</v>
      </c>
      <c r="B211" s="558"/>
      <c r="C211" s="106" t="s">
        <v>3166</v>
      </c>
      <c r="D211" s="128">
        <v>113</v>
      </c>
      <c r="E211" s="124">
        <v>15</v>
      </c>
      <c r="F211" s="125">
        <v>2</v>
      </c>
      <c r="G211" s="138">
        <v>11498</v>
      </c>
      <c r="H211" s="140">
        <f t="shared" si="6"/>
        <v>275952</v>
      </c>
      <c r="I211" s="138"/>
      <c r="J211" s="138">
        <v>3834</v>
      </c>
      <c r="K211" s="138">
        <v>38328</v>
      </c>
      <c r="L211" s="138"/>
      <c r="M211" s="138"/>
      <c r="N211" s="138"/>
      <c r="O211" s="141">
        <f t="shared" si="7"/>
        <v>318114</v>
      </c>
    </row>
    <row r="212" spans="1:15" x14ac:dyDescent="0.25">
      <c r="A212" s="558" t="s">
        <v>3078</v>
      </c>
      <c r="B212" s="558"/>
      <c r="C212" s="106" t="s">
        <v>3166</v>
      </c>
      <c r="D212" s="128">
        <v>113</v>
      </c>
      <c r="E212" s="124">
        <v>15</v>
      </c>
      <c r="F212" s="125">
        <v>1</v>
      </c>
      <c r="G212" s="138">
        <v>9142</v>
      </c>
      <c r="H212" s="140">
        <f t="shared" si="6"/>
        <v>109704</v>
      </c>
      <c r="I212" s="138"/>
      <c r="J212" s="138">
        <v>1524</v>
      </c>
      <c r="K212" s="138">
        <v>15237</v>
      </c>
      <c r="L212" s="138"/>
      <c r="M212" s="138"/>
      <c r="N212" s="138"/>
      <c r="O212" s="141">
        <f t="shared" si="7"/>
        <v>126465</v>
      </c>
    </row>
    <row r="213" spans="1:15" x14ac:dyDescent="0.25">
      <c r="A213" s="558" t="s">
        <v>3125</v>
      </c>
      <c r="B213" s="558"/>
      <c r="C213" s="106" t="s">
        <v>3167</v>
      </c>
      <c r="D213" s="128">
        <v>113</v>
      </c>
      <c r="E213" s="124">
        <v>15</v>
      </c>
      <c r="F213" s="125">
        <v>1</v>
      </c>
      <c r="G213" s="138">
        <v>17974</v>
      </c>
      <c r="H213" s="140">
        <f t="shared" si="6"/>
        <v>215688</v>
      </c>
      <c r="I213" s="138"/>
      <c r="J213" s="138">
        <v>2996</v>
      </c>
      <c r="K213" s="138">
        <v>29957</v>
      </c>
      <c r="L213" s="138"/>
      <c r="M213" s="138"/>
      <c r="N213" s="138"/>
      <c r="O213" s="141">
        <f t="shared" si="7"/>
        <v>248641</v>
      </c>
    </row>
    <row r="214" spans="1:15" x14ac:dyDescent="0.25">
      <c r="A214" s="558" t="s">
        <v>3124</v>
      </c>
      <c r="B214" s="558"/>
      <c r="C214" s="106" t="s">
        <v>3167</v>
      </c>
      <c r="D214" s="128">
        <v>113</v>
      </c>
      <c r="E214" s="124">
        <v>15</v>
      </c>
      <c r="F214" s="125">
        <v>1</v>
      </c>
      <c r="G214" s="138">
        <v>9060</v>
      </c>
      <c r="H214" s="140">
        <f t="shared" si="6"/>
        <v>108720</v>
      </c>
      <c r="I214" s="138"/>
      <c r="J214" s="138">
        <v>1510</v>
      </c>
      <c r="K214" s="138">
        <v>15100</v>
      </c>
      <c r="L214" s="138"/>
      <c r="M214" s="138"/>
      <c r="N214" s="138"/>
      <c r="O214" s="141">
        <f t="shared" si="7"/>
        <v>125330</v>
      </c>
    </row>
    <row r="215" spans="1:15" x14ac:dyDescent="0.25">
      <c r="A215" s="558" t="s">
        <v>3124</v>
      </c>
      <c r="B215" s="558"/>
      <c r="C215" s="106" t="s">
        <v>3167</v>
      </c>
      <c r="D215" s="128">
        <v>113</v>
      </c>
      <c r="E215" s="124">
        <v>15</v>
      </c>
      <c r="F215" s="125">
        <v>1</v>
      </c>
      <c r="G215" s="138">
        <v>9332</v>
      </c>
      <c r="H215" s="140">
        <f t="shared" si="6"/>
        <v>111984</v>
      </c>
      <c r="I215" s="138"/>
      <c r="J215" s="138">
        <v>1555</v>
      </c>
      <c r="K215" s="138">
        <v>15554</v>
      </c>
      <c r="L215" s="138"/>
      <c r="M215" s="138"/>
      <c r="N215" s="138"/>
      <c r="O215" s="141">
        <f t="shared" si="7"/>
        <v>129093</v>
      </c>
    </row>
    <row r="216" spans="1:15" x14ac:dyDescent="0.25">
      <c r="A216" s="558" t="s">
        <v>3173</v>
      </c>
      <c r="B216" s="558"/>
      <c r="C216" s="106" t="s">
        <v>3168</v>
      </c>
      <c r="D216" s="128">
        <v>113</v>
      </c>
      <c r="E216" s="124">
        <v>15</v>
      </c>
      <c r="F216" s="125">
        <v>1</v>
      </c>
      <c r="G216" s="138">
        <v>27700</v>
      </c>
      <c r="H216" s="140">
        <f t="shared" si="6"/>
        <v>332400</v>
      </c>
      <c r="I216" s="138"/>
      <c r="J216" s="138">
        <v>4617</v>
      </c>
      <c r="K216" s="138">
        <v>46167</v>
      </c>
      <c r="L216" s="138"/>
      <c r="M216" s="138"/>
      <c r="N216" s="138"/>
      <c r="O216" s="141">
        <f t="shared" si="7"/>
        <v>383184</v>
      </c>
    </row>
    <row r="217" spans="1:15" x14ac:dyDescent="0.25">
      <c r="A217" s="558" t="s">
        <v>3172</v>
      </c>
      <c r="B217" s="558"/>
      <c r="C217" s="106" t="s">
        <v>3168</v>
      </c>
      <c r="D217" s="128">
        <v>113</v>
      </c>
      <c r="E217" s="124">
        <v>15</v>
      </c>
      <c r="F217" s="125">
        <v>3</v>
      </c>
      <c r="G217" s="137">
        <v>19402</v>
      </c>
      <c r="H217" s="140">
        <f t="shared" si="6"/>
        <v>698472</v>
      </c>
      <c r="I217" s="137"/>
      <c r="J217" s="137">
        <v>9702</v>
      </c>
      <c r="K217" s="137">
        <v>97011</v>
      </c>
      <c r="L217" s="137"/>
      <c r="M217" s="137"/>
      <c r="N217" s="137"/>
      <c r="O217" s="141">
        <f t="shared" si="7"/>
        <v>805185</v>
      </c>
    </row>
    <row r="218" spans="1:15" x14ac:dyDescent="0.25">
      <c r="A218" s="558" t="s">
        <v>3328</v>
      </c>
      <c r="B218" s="558"/>
      <c r="C218" s="106" t="s">
        <v>3168</v>
      </c>
      <c r="D218" s="128">
        <v>113</v>
      </c>
      <c r="E218" s="124">
        <v>15</v>
      </c>
      <c r="F218" s="125">
        <v>1</v>
      </c>
      <c r="G218" s="138">
        <v>17972</v>
      </c>
      <c r="H218" s="140">
        <f t="shared" si="6"/>
        <v>215664</v>
      </c>
      <c r="I218" s="138"/>
      <c r="J218" s="138">
        <v>2995</v>
      </c>
      <c r="K218" s="138">
        <v>29954</v>
      </c>
      <c r="L218" s="138"/>
      <c r="M218" s="138"/>
      <c r="N218" s="138"/>
      <c r="O218" s="141">
        <f t="shared" si="7"/>
        <v>248613</v>
      </c>
    </row>
    <row r="219" spans="1:15" x14ac:dyDescent="0.25">
      <c r="A219" s="558" t="s">
        <v>3171</v>
      </c>
      <c r="B219" s="558"/>
      <c r="C219" s="106" t="s">
        <v>3168</v>
      </c>
      <c r="D219" s="128">
        <v>113</v>
      </c>
      <c r="E219" s="124">
        <v>15</v>
      </c>
      <c r="F219" s="125">
        <v>3</v>
      </c>
      <c r="G219" s="138">
        <v>17636</v>
      </c>
      <c r="H219" s="140">
        <f t="shared" si="6"/>
        <v>634896</v>
      </c>
      <c r="I219" s="138"/>
      <c r="J219" s="138">
        <v>8820</v>
      </c>
      <c r="K219" s="138">
        <v>88182</v>
      </c>
      <c r="L219" s="138"/>
      <c r="M219" s="138"/>
      <c r="N219" s="138"/>
      <c r="O219" s="141">
        <f t="shared" si="7"/>
        <v>731898</v>
      </c>
    </row>
    <row r="220" spans="1:15" x14ac:dyDescent="0.25">
      <c r="A220" s="558" t="s">
        <v>3119</v>
      </c>
      <c r="B220" s="558"/>
      <c r="C220" s="106" t="s">
        <v>3168</v>
      </c>
      <c r="D220" s="128">
        <v>113</v>
      </c>
      <c r="E220" s="124">
        <v>15</v>
      </c>
      <c r="F220" s="125">
        <v>1</v>
      </c>
      <c r="G220" s="138">
        <v>11478</v>
      </c>
      <c r="H220" s="140">
        <f t="shared" si="6"/>
        <v>137736</v>
      </c>
      <c r="I220" s="138"/>
      <c r="J220" s="138">
        <v>1913</v>
      </c>
      <c r="K220" s="138">
        <v>19130</v>
      </c>
      <c r="L220" s="138"/>
      <c r="M220" s="138"/>
      <c r="N220" s="138"/>
      <c r="O220" s="141">
        <f t="shared" si="7"/>
        <v>158779</v>
      </c>
    </row>
    <row r="221" spans="1:15" x14ac:dyDescent="0.25">
      <c r="A221" s="558" t="s">
        <v>3170</v>
      </c>
      <c r="B221" s="558"/>
      <c r="C221" s="106" t="s">
        <v>3168</v>
      </c>
      <c r="D221" s="128">
        <v>113</v>
      </c>
      <c r="E221" s="124">
        <v>15</v>
      </c>
      <c r="F221" s="125">
        <v>1</v>
      </c>
      <c r="G221" s="138">
        <v>9648</v>
      </c>
      <c r="H221" s="140">
        <f t="shared" si="6"/>
        <v>115776</v>
      </c>
      <c r="I221" s="138"/>
      <c r="J221" s="138">
        <v>1608</v>
      </c>
      <c r="K221" s="138">
        <v>16080.000000000002</v>
      </c>
      <c r="L221" s="138"/>
      <c r="M221" s="138"/>
      <c r="N221" s="138"/>
      <c r="O221" s="141">
        <f t="shared" si="7"/>
        <v>133464</v>
      </c>
    </row>
    <row r="222" spans="1:15" x14ac:dyDescent="0.25">
      <c r="A222" s="558" t="s">
        <v>3170</v>
      </c>
      <c r="B222" s="558"/>
      <c r="C222" s="106" t="s">
        <v>3168</v>
      </c>
      <c r="D222" s="128">
        <v>113</v>
      </c>
      <c r="E222" s="124">
        <v>15</v>
      </c>
      <c r="F222" s="125">
        <v>1</v>
      </c>
      <c r="G222" s="138">
        <v>8684</v>
      </c>
      <c r="H222" s="140">
        <f t="shared" si="6"/>
        <v>104208</v>
      </c>
      <c r="I222" s="138"/>
      <c r="J222" s="138">
        <v>1448</v>
      </c>
      <c r="K222" s="138">
        <v>14474</v>
      </c>
      <c r="L222" s="138"/>
      <c r="M222" s="138"/>
      <c r="N222" s="138"/>
      <c r="O222" s="141">
        <f t="shared" si="7"/>
        <v>120130</v>
      </c>
    </row>
    <row r="223" spans="1:15" x14ac:dyDescent="0.25">
      <c r="A223" s="558" t="s">
        <v>3169</v>
      </c>
      <c r="B223" s="558"/>
      <c r="C223" s="106" t="s">
        <v>3168</v>
      </c>
      <c r="D223" s="128">
        <v>113</v>
      </c>
      <c r="E223" s="124">
        <v>15</v>
      </c>
      <c r="F223" s="125">
        <v>2</v>
      </c>
      <c r="G223" s="138">
        <v>8236</v>
      </c>
      <c r="H223" s="140">
        <f t="shared" si="6"/>
        <v>197664</v>
      </c>
      <c r="I223" s="138"/>
      <c r="J223" s="138">
        <v>2746</v>
      </c>
      <c r="K223" s="138">
        <v>27454</v>
      </c>
      <c r="L223" s="138"/>
      <c r="M223" s="138"/>
      <c r="N223" s="138"/>
      <c r="O223" s="141">
        <f t="shared" si="7"/>
        <v>227864</v>
      </c>
    </row>
    <row r="224" spans="1:15" x14ac:dyDescent="0.25">
      <c r="A224" s="558" t="s">
        <v>3126</v>
      </c>
      <c r="B224" s="558"/>
      <c r="C224" s="106" t="s">
        <v>3168</v>
      </c>
      <c r="D224" s="128">
        <v>113</v>
      </c>
      <c r="E224" s="124">
        <v>15</v>
      </c>
      <c r="F224" s="125">
        <v>1</v>
      </c>
      <c r="G224" s="138">
        <v>7400</v>
      </c>
      <c r="H224" s="140">
        <f t="shared" si="6"/>
        <v>88800</v>
      </c>
      <c r="I224" s="138"/>
      <c r="J224" s="138">
        <v>1234</v>
      </c>
      <c r="K224" s="138">
        <v>12334</v>
      </c>
      <c r="L224" s="138"/>
      <c r="M224" s="138"/>
      <c r="N224" s="138"/>
      <c r="O224" s="141">
        <f t="shared" si="7"/>
        <v>102368</v>
      </c>
    </row>
    <row r="225" spans="1:15" x14ac:dyDescent="0.25">
      <c r="A225" s="558" t="s">
        <v>3170</v>
      </c>
      <c r="B225" s="558"/>
      <c r="C225" s="106" t="s">
        <v>3168</v>
      </c>
      <c r="D225" s="128">
        <v>113</v>
      </c>
      <c r="E225" s="124">
        <v>15</v>
      </c>
      <c r="F225" s="125">
        <v>46</v>
      </c>
      <c r="G225" s="138">
        <v>14474</v>
      </c>
      <c r="H225" s="140">
        <f t="shared" si="6"/>
        <v>7989648</v>
      </c>
      <c r="I225" s="138"/>
      <c r="J225" s="138">
        <v>110998</v>
      </c>
      <c r="K225" s="138">
        <v>1109704</v>
      </c>
      <c r="L225" s="138"/>
      <c r="M225" s="138"/>
      <c r="N225" s="138"/>
      <c r="O225" s="141">
        <f t="shared" si="7"/>
        <v>9210350</v>
      </c>
    </row>
    <row r="226" spans="1:15" x14ac:dyDescent="0.25">
      <c r="A226" s="558" t="s">
        <v>3078</v>
      </c>
      <c r="B226" s="558"/>
      <c r="C226" s="106" t="s">
        <v>3167</v>
      </c>
      <c r="D226" s="128">
        <v>113</v>
      </c>
      <c r="E226" s="124">
        <v>25</v>
      </c>
      <c r="F226" s="125">
        <v>1</v>
      </c>
      <c r="G226" s="137">
        <v>7450</v>
      </c>
      <c r="H226" s="140">
        <f t="shared" si="6"/>
        <v>89400</v>
      </c>
      <c r="I226" s="137"/>
      <c r="J226" s="137">
        <v>1242</v>
      </c>
      <c r="K226" s="137">
        <v>12417</v>
      </c>
      <c r="L226" s="137"/>
      <c r="M226" s="137"/>
      <c r="N226" s="137"/>
      <c r="O226" s="141">
        <f t="shared" si="7"/>
        <v>103059</v>
      </c>
    </row>
    <row r="227" spans="1:15" x14ac:dyDescent="0.25">
      <c r="A227" s="558" t="s">
        <v>3170</v>
      </c>
      <c r="B227" s="558"/>
      <c r="C227" s="106" t="s">
        <v>3168</v>
      </c>
      <c r="D227" s="128">
        <v>113</v>
      </c>
      <c r="E227" s="124">
        <v>25</v>
      </c>
      <c r="F227" s="125">
        <v>1</v>
      </c>
      <c r="G227" s="138">
        <v>14410</v>
      </c>
      <c r="H227" s="140">
        <f t="shared" si="6"/>
        <v>172920</v>
      </c>
      <c r="I227" s="138"/>
      <c r="J227" s="138">
        <v>2413</v>
      </c>
      <c r="K227" s="138">
        <v>24124</v>
      </c>
      <c r="L227" s="138"/>
      <c r="M227" s="138"/>
      <c r="N227" s="138"/>
      <c r="O227" s="141">
        <f t="shared" si="7"/>
        <v>199457</v>
      </c>
    </row>
    <row r="228" spans="1:15" x14ac:dyDescent="0.25">
      <c r="A228" s="558" t="s">
        <v>3170</v>
      </c>
      <c r="B228" s="558"/>
      <c r="C228" s="106" t="s">
        <v>3168</v>
      </c>
      <c r="D228" s="128">
        <v>113</v>
      </c>
      <c r="E228" s="124">
        <v>25</v>
      </c>
      <c r="F228" s="125">
        <v>1</v>
      </c>
      <c r="G228" s="138">
        <v>14474</v>
      </c>
      <c r="H228" s="140">
        <f t="shared" si="6"/>
        <v>173688</v>
      </c>
      <c r="I228" s="138"/>
      <c r="J228" s="138">
        <v>2413</v>
      </c>
      <c r="K228" s="138">
        <v>24124</v>
      </c>
      <c r="L228" s="138"/>
      <c r="M228" s="138"/>
      <c r="N228" s="138"/>
      <c r="O228" s="141">
        <f t="shared" si="7"/>
        <v>200225</v>
      </c>
    </row>
    <row r="229" spans="1:15" x14ac:dyDescent="0.2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313</v>
      </c>
      <c r="G429" s="141">
        <f t="shared" si="14"/>
        <v>2792831</v>
      </c>
      <c r="H429" s="141">
        <f t="shared" si="14"/>
        <v>48254460</v>
      </c>
      <c r="I429" s="141">
        <f t="shared" ref="I429:N429" si="15">SUM(I3:I428)</f>
        <v>0</v>
      </c>
      <c r="J429" s="141">
        <f t="shared" si="15"/>
        <v>670284</v>
      </c>
      <c r="K429" s="141">
        <f t="shared" si="15"/>
        <v>6701914</v>
      </c>
      <c r="L429" s="141">
        <f t="shared" si="15"/>
        <v>0</v>
      </c>
      <c r="M429" s="141">
        <f t="shared" si="15"/>
        <v>0</v>
      </c>
      <c r="N429" s="141">
        <f t="shared" si="15"/>
        <v>0</v>
      </c>
      <c r="O429" s="141">
        <f>SUM(O3:O428)</f>
        <v>55626658</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130"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45828936</v>
      </c>
      <c r="E2" s="52">
        <f>E3+E5+E9+E10+E11+E12+E13+E19</f>
        <v>0</v>
      </c>
      <c r="F2" s="52">
        <f>D2+E2</f>
        <v>45828936</v>
      </c>
    </row>
    <row r="3" spans="1:6" x14ac:dyDescent="0.25">
      <c r="A3" s="53">
        <v>1100</v>
      </c>
      <c r="B3" s="588" t="s">
        <v>2591</v>
      </c>
      <c r="C3" s="589"/>
      <c r="D3" s="38">
        <f>SUM(D4)</f>
        <v>25000</v>
      </c>
      <c r="E3" s="38">
        <f>SUM(E4)</f>
        <v>0</v>
      </c>
      <c r="F3" s="38">
        <f t="shared" ref="F3:F74" si="0">D3+E3</f>
        <v>25000</v>
      </c>
    </row>
    <row r="4" spans="1:6" x14ac:dyDescent="0.25">
      <c r="A4" s="575">
        <v>1101</v>
      </c>
      <c r="B4" s="576"/>
      <c r="C4" s="17" t="s">
        <v>2592</v>
      </c>
      <c r="D4" s="54">
        <f>'CRI-M'!P4</f>
        <v>25000</v>
      </c>
      <c r="E4" s="55"/>
      <c r="F4" s="55">
        <f t="shared" si="0"/>
        <v>25000</v>
      </c>
    </row>
    <row r="5" spans="1:6" x14ac:dyDescent="0.25">
      <c r="A5" s="53">
        <v>1200</v>
      </c>
      <c r="B5" s="581" t="s">
        <v>2593</v>
      </c>
      <c r="C5" s="582"/>
      <c r="D5" s="38">
        <f>SUM(D6:D8)</f>
        <v>44795614</v>
      </c>
      <c r="E5" s="38">
        <f>SUM(E6:E8)</f>
        <v>0</v>
      </c>
      <c r="F5" s="38">
        <f t="shared" si="0"/>
        <v>44795614</v>
      </c>
    </row>
    <row r="6" spans="1:6" x14ac:dyDescent="0.25">
      <c r="A6" s="575">
        <v>1201</v>
      </c>
      <c r="B6" s="576"/>
      <c r="C6" s="17" t="s">
        <v>2594</v>
      </c>
      <c r="D6" s="54">
        <f>'CRI-M'!P6</f>
        <v>25754711</v>
      </c>
      <c r="E6" s="55"/>
      <c r="F6" s="55">
        <f t="shared" si="0"/>
        <v>25754711</v>
      </c>
    </row>
    <row r="7" spans="1:6" x14ac:dyDescent="0.25">
      <c r="A7" s="575">
        <v>1202</v>
      </c>
      <c r="B7" s="576"/>
      <c r="C7" s="17" t="s">
        <v>2595</v>
      </c>
      <c r="D7" s="54">
        <f>'CRI-M'!P7</f>
        <v>17479899</v>
      </c>
      <c r="E7" s="55"/>
      <c r="F7" s="55">
        <f t="shared" si="0"/>
        <v>17479899</v>
      </c>
    </row>
    <row r="8" spans="1:6" x14ac:dyDescent="0.25">
      <c r="A8" s="575">
        <v>1203</v>
      </c>
      <c r="B8" s="576"/>
      <c r="C8" s="17" t="s">
        <v>2596</v>
      </c>
      <c r="D8" s="54">
        <f>'CRI-M'!P8</f>
        <v>1561004</v>
      </c>
      <c r="E8" s="55"/>
      <c r="F8" s="55">
        <f t="shared" si="0"/>
        <v>1561004</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1008322</v>
      </c>
      <c r="E13" s="56">
        <f>SUM(E14:E18)</f>
        <v>0</v>
      </c>
      <c r="F13" s="56">
        <f t="shared" si="0"/>
        <v>1008322</v>
      </c>
    </row>
    <row r="14" spans="1:6" x14ac:dyDescent="0.25">
      <c r="A14" s="575">
        <v>1701</v>
      </c>
      <c r="B14" s="576"/>
      <c r="C14" s="17" t="s">
        <v>2602</v>
      </c>
      <c r="D14" s="54">
        <f>'CRI-M'!P14</f>
        <v>969556</v>
      </c>
      <c r="E14" s="55"/>
      <c r="F14" s="55">
        <f t="shared" si="0"/>
        <v>969556</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4126</v>
      </c>
      <c r="E16" s="55"/>
      <c r="F16" s="55">
        <f t="shared" si="0"/>
        <v>4126</v>
      </c>
    </row>
    <row r="17" spans="1:6" x14ac:dyDescent="0.25">
      <c r="A17" s="575">
        <v>1704</v>
      </c>
      <c r="B17" s="576"/>
      <c r="C17" s="17" t="s">
        <v>2605</v>
      </c>
      <c r="D17" s="54">
        <f>'CRI-M'!P17</f>
        <v>34640</v>
      </c>
      <c r="E17" s="55"/>
      <c r="F17" s="55">
        <f t="shared" si="0"/>
        <v>34640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3600</v>
      </c>
      <c r="E29" s="52">
        <f>SUM(E30)</f>
        <v>0</v>
      </c>
      <c r="F29" s="52">
        <f t="shared" si="0"/>
        <v>3600</v>
      </c>
    </row>
    <row r="30" spans="1:6" x14ac:dyDescent="0.25">
      <c r="A30" s="53">
        <v>3100</v>
      </c>
      <c r="B30" s="581" t="s">
        <v>2614</v>
      </c>
      <c r="C30" s="582"/>
      <c r="D30" s="38">
        <f>SUM(D31)</f>
        <v>3600</v>
      </c>
      <c r="E30" s="38">
        <f>SUM(E31)</f>
        <v>0</v>
      </c>
      <c r="F30" s="38">
        <f t="shared" si="0"/>
        <v>3600</v>
      </c>
    </row>
    <row r="31" spans="1:6" x14ac:dyDescent="0.25">
      <c r="A31" s="575">
        <v>3101</v>
      </c>
      <c r="B31" s="576"/>
      <c r="C31" s="17" t="s">
        <v>2614</v>
      </c>
      <c r="D31" s="54">
        <f>'CRI-M'!P31</f>
        <v>3600</v>
      </c>
      <c r="E31" s="55"/>
      <c r="F31" s="55">
        <f t="shared" si="0"/>
        <v>3600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55864119</v>
      </c>
      <c r="E34" s="52">
        <f>E35+E40+E41+E56+E58</f>
        <v>0</v>
      </c>
      <c r="F34" s="52">
        <f t="shared" si="0"/>
        <v>55864119</v>
      </c>
    </row>
    <row r="35" spans="1:6" ht="30" customHeight="1" x14ac:dyDescent="0.25">
      <c r="A35" s="53">
        <v>4100</v>
      </c>
      <c r="B35" s="570" t="s">
        <v>2615</v>
      </c>
      <c r="C35" s="571"/>
      <c r="D35" s="38">
        <f>SUM(D36:D39)</f>
        <v>7852138</v>
      </c>
      <c r="E35" s="38">
        <f>SUM(E36:E39)</f>
        <v>0</v>
      </c>
      <c r="F35" s="38">
        <f t="shared" si="0"/>
        <v>7852138</v>
      </c>
    </row>
    <row r="36" spans="1:6" x14ac:dyDescent="0.25">
      <c r="A36" s="575">
        <v>4101</v>
      </c>
      <c r="B36" s="576"/>
      <c r="C36" s="17" t="s">
        <v>2616</v>
      </c>
      <c r="D36" s="54">
        <f>'CRI-M'!P36</f>
        <v>5409338</v>
      </c>
      <c r="E36" s="55"/>
      <c r="F36" s="55">
        <f t="shared" si="0"/>
        <v>5409338</v>
      </c>
    </row>
    <row r="37" spans="1:6" x14ac:dyDescent="0.25">
      <c r="A37" s="575">
        <v>4102</v>
      </c>
      <c r="B37" s="576"/>
      <c r="C37" s="17" t="s">
        <v>2617</v>
      </c>
      <c r="D37" s="54">
        <f>'CRI-M'!P37</f>
        <v>18187</v>
      </c>
      <c r="E37" s="55"/>
      <c r="F37" s="55">
        <f t="shared" si="0"/>
        <v>18187</v>
      </c>
    </row>
    <row r="38" spans="1:6" x14ac:dyDescent="0.25">
      <c r="A38" s="575">
        <v>4103</v>
      </c>
      <c r="B38" s="576"/>
      <c r="C38" s="17" t="s">
        <v>2618</v>
      </c>
      <c r="D38" s="54">
        <f>'CRI-M'!P38</f>
        <v>1359488</v>
      </c>
      <c r="E38" s="55"/>
      <c r="F38" s="55">
        <f t="shared" si="0"/>
        <v>1359488</v>
      </c>
    </row>
    <row r="39" spans="1:6" x14ac:dyDescent="0.25">
      <c r="A39" s="575">
        <v>4104</v>
      </c>
      <c r="B39" s="576"/>
      <c r="C39" s="17" t="s">
        <v>2619</v>
      </c>
      <c r="D39" s="54">
        <f>'CRI-M'!P39</f>
        <v>1065125</v>
      </c>
      <c r="E39" s="55"/>
      <c r="F39" s="55">
        <f t="shared" si="0"/>
        <v>1065125</v>
      </c>
    </row>
    <row r="40" spans="1:6" x14ac:dyDescent="0.25">
      <c r="A40" s="53">
        <v>4200</v>
      </c>
      <c r="B40" s="570" t="s">
        <v>2620</v>
      </c>
      <c r="C40" s="571"/>
      <c r="D40" s="38"/>
      <c r="E40" s="38"/>
      <c r="F40" s="38">
        <f t="shared" si="0"/>
        <v>0</v>
      </c>
    </row>
    <row r="41" spans="1:6" x14ac:dyDescent="0.25">
      <c r="A41" s="53">
        <v>4300</v>
      </c>
      <c r="B41" s="570" t="s">
        <v>2621</v>
      </c>
      <c r="C41" s="571"/>
      <c r="D41" s="38">
        <f>SUM(D42:D55)</f>
        <v>46045800</v>
      </c>
      <c r="E41" s="38">
        <f>SUM(E42:E55)</f>
        <v>0</v>
      </c>
      <c r="F41" s="38">
        <f t="shared" si="0"/>
        <v>46045800</v>
      </c>
    </row>
    <row r="42" spans="1:6" x14ac:dyDescent="0.25">
      <c r="A42" s="575" t="s">
        <v>607</v>
      </c>
      <c r="B42" s="576"/>
      <c r="C42" s="17" t="s">
        <v>2622</v>
      </c>
      <c r="D42" s="54">
        <f>'CRI-M'!P42</f>
        <v>4523852</v>
      </c>
      <c r="E42" s="55"/>
      <c r="F42" s="55">
        <f t="shared" si="0"/>
        <v>4523852</v>
      </c>
    </row>
    <row r="43" spans="1:6" x14ac:dyDescent="0.25">
      <c r="A43" s="575" t="s">
        <v>608</v>
      </c>
      <c r="B43" s="576"/>
      <c r="C43" s="17" t="s">
        <v>2623</v>
      </c>
      <c r="D43" s="54">
        <f>'CRI-M'!P43</f>
        <v>1143713</v>
      </c>
      <c r="E43" s="55"/>
      <c r="F43" s="55">
        <f t="shared" si="0"/>
        <v>1143713</v>
      </c>
    </row>
    <row r="44" spans="1:6" ht="30" x14ac:dyDescent="0.25">
      <c r="A44" s="575">
        <v>4303</v>
      </c>
      <c r="B44" s="576"/>
      <c r="C44" s="17" t="s">
        <v>2624</v>
      </c>
      <c r="D44" s="54">
        <f>'CRI-M'!P44</f>
        <v>8079811</v>
      </c>
      <c r="E44" s="55"/>
      <c r="F44" s="55">
        <f t="shared" si="0"/>
        <v>8079811</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250542</v>
      </c>
      <c r="E46" s="55"/>
      <c r="F46" s="55">
        <f t="shared" si="0"/>
        <v>250542</v>
      </c>
    </row>
    <row r="47" spans="1:6" ht="30" x14ac:dyDescent="0.25">
      <c r="A47" s="575">
        <v>4306</v>
      </c>
      <c r="B47" s="576"/>
      <c r="C47" s="17" t="s">
        <v>2627</v>
      </c>
      <c r="D47" s="54">
        <f>'CRI-M'!P47</f>
        <v>5087305</v>
      </c>
      <c r="E47" s="55"/>
      <c r="F47" s="55">
        <f t="shared" si="0"/>
        <v>5087305</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5121781</v>
      </c>
      <c r="E49" s="55"/>
      <c r="F49" s="55">
        <f t="shared" si="0"/>
        <v>5121781</v>
      </c>
    </row>
    <row r="50" spans="1:6" ht="30" x14ac:dyDescent="0.25">
      <c r="A50" s="575">
        <v>4309</v>
      </c>
      <c r="B50" s="576"/>
      <c r="C50" s="17" t="s">
        <v>541</v>
      </c>
      <c r="D50" s="54">
        <f>'CRI-M'!P50</f>
        <v>32516</v>
      </c>
      <c r="E50" s="55"/>
      <c r="F50" s="55">
        <f t="shared" si="0"/>
        <v>32516</v>
      </c>
    </row>
    <row r="51" spans="1:6" ht="30" x14ac:dyDescent="0.25">
      <c r="A51" s="575">
        <v>4310</v>
      </c>
      <c r="B51" s="576"/>
      <c r="C51" s="17" t="s">
        <v>2630</v>
      </c>
      <c r="D51" s="54">
        <f>'CRI-M'!P51</f>
        <v>17764110</v>
      </c>
      <c r="E51" s="55"/>
      <c r="F51" s="55">
        <f t="shared" si="0"/>
        <v>17764110</v>
      </c>
    </row>
    <row r="52" spans="1:6" x14ac:dyDescent="0.25">
      <c r="A52" s="575">
        <v>4311</v>
      </c>
      <c r="B52" s="576"/>
      <c r="C52" s="17" t="s">
        <v>2631</v>
      </c>
      <c r="D52" s="54">
        <f>'CRI-M'!P52</f>
        <v>983916</v>
      </c>
      <c r="E52" s="55"/>
      <c r="F52" s="55">
        <f t="shared" si="0"/>
        <v>983916</v>
      </c>
    </row>
    <row r="53" spans="1:6" x14ac:dyDescent="0.25">
      <c r="A53" s="575">
        <v>4312</v>
      </c>
      <c r="B53" s="576"/>
      <c r="C53" s="17" t="s">
        <v>2632</v>
      </c>
      <c r="D53" s="54">
        <f>'CRI-M'!P53</f>
        <v>147329</v>
      </c>
      <c r="E53" s="55"/>
      <c r="F53" s="55">
        <f t="shared" si="0"/>
        <v>147329</v>
      </c>
    </row>
    <row r="54" spans="1:6" x14ac:dyDescent="0.25">
      <c r="A54" s="575">
        <v>4313</v>
      </c>
      <c r="B54" s="576"/>
      <c r="C54" s="17" t="s">
        <v>2633</v>
      </c>
      <c r="D54" s="54">
        <f>'CRI-M'!P54</f>
        <v>1601983</v>
      </c>
      <c r="E54" s="55"/>
      <c r="F54" s="55">
        <f t="shared" si="0"/>
        <v>1601983</v>
      </c>
    </row>
    <row r="55" spans="1:6" x14ac:dyDescent="0.25">
      <c r="A55" s="575">
        <v>4314</v>
      </c>
      <c r="B55" s="576"/>
      <c r="C55" s="17" t="s">
        <v>2634</v>
      </c>
      <c r="D55" s="54">
        <f>'CRI-M'!P55</f>
        <v>1308942</v>
      </c>
      <c r="E55" s="55"/>
      <c r="F55" s="55">
        <f t="shared" si="0"/>
        <v>1308942</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1966181</v>
      </c>
      <c r="E58" s="38">
        <f>SUM(E59:E63)</f>
        <v>0</v>
      </c>
      <c r="F58" s="38">
        <f t="shared" si="0"/>
        <v>1966181</v>
      </c>
    </row>
    <row r="59" spans="1:6" x14ac:dyDescent="0.25">
      <c r="A59" s="575">
        <v>4501</v>
      </c>
      <c r="B59" s="576"/>
      <c r="C59" s="17" t="s">
        <v>2602</v>
      </c>
      <c r="D59" s="54">
        <f>'CRI-M'!P59</f>
        <v>652535</v>
      </c>
      <c r="E59" s="55"/>
      <c r="F59" s="55">
        <f t="shared" si="0"/>
        <v>652535</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925336</v>
      </c>
      <c r="E61" s="55"/>
      <c r="F61" s="55">
        <f t="shared" si="0"/>
        <v>925336</v>
      </c>
    </row>
    <row r="62" spans="1:6" x14ac:dyDescent="0.25">
      <c r="A62" s="575">
        <v>4504</v>
      </c>
      <c r="B62" s="576"/>
      <c r="C62" s="17" t="s">
        <v>2605</v>
      </c>
      <c r="D62" s="54">
        <f>'CRI-M'!P62</f>
        <v>56163</v>
      </c>
      <c r="E62" s="55"/>
      <c r="F62" s="55">
        <f t="shared" si="0"/>
        <v>56163</v>
      </c>
    </row>
    <row r="63" spans="1:6" x14ac:dyDescent="0.25">
      <c r="A63" s="575">
        <v>4509</v>
      </c>
      <c r="B63" s="576"/>
      <c r="C63" s="17" t="s">
        <v>2606</v>
      </c>
      <c r="D63" s="54">
        <f>'CRI-M'!P63</f>
        <v>332147</v>
      </c>
      <c r="E63" s="55"/>
      <c r="F63" s="55">
        <f t="shared" si="0"/>
        <v>332147</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5584248</v>
      </c>
      <c r="E66" s="52">
        <f>E67+E70</f>
        <v>0</v>
      </c>
      <c r="F66" s="52">
        <f t="shared" si="0"/>
        <v>5584248</v>
      </c>
    </row>
    <row r="67" spans="1:6" x14ac:dyDescent="0.25">
      <c r="A67" s="53">
        <v>5100</v>
      </c>
      <c r="B67" s="570" t="s">
        <v>2637</v>
      </c>
      <c r="C67" s="571"/>
      <c r="D67" s="38">
        <f>SUM(D68:D69)</f>
        <v>5584248</v>
      </c>
      <c r="E67" s="38">
        <f>SUM(E68:E69)</f>
        <v>0</v>
      </c>
      <c r="F67" s="38">
        <f t="shared" si="0"/>
        <v>5584248</v>
      </c>
    </row>
    <row r="68" spans="1:6" ht="15" customHeight="1" x14ac:dyDescent="0.25">
      <c r="A68" s="575">
        <v>5101</v>
      </c>
      <c r="B68" s="576"/>
      <c r="C68" s="17" t="s">
        <v>2638</v>
      </c>
      <c r="D68" s="54">
        <f>'CRI-M'!P68</f>
        <v>94080</v>
      </c>
      <c r="E68" s="55"/>
      <c r="F68" s="55">
        <f t="shared" si="0"/>
        <v>94080</v>
      </c>
    </row>
    <row r="69" spans="1:6" x14ac:dyDescent="0.25">
      <c r="A69" s="575">
        <v>5102</v>
      </c>
      <c r="B69" s="576"/>
      <c r="C69" s="17" t="s">
        <v>2639</v>
      </c>
      <c r="D69" s="54">
        <f>'CRI-M'!P69</f>
        <v>5490168</v>
      </c>
      <c r="E69" s="55"/>
      <c r="F69" s="55">
        <f t="shared" si="0"/>
        <v>5490168</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1201818</v>
      </c>
      <c r="E73" s="52">
        <f>E74+E78+E81</f>
        <v>0</v>
      </c>
      <c r="F73" s="52">
        <f t="shared" si="0"/>
        <v>1201818</v>
      </c>
    </row>
    <row r="74" spans="1:6" x14ac:dyDescent="0.25">
      <c r="A74" s="53">
        <v>6100</v>
      </c>
      <c r="B74" s="570" t="s">
        <v>2641</v>
      </c>
      <c r="C74" s="571"/>
      <c r="D74" s="38">
        <f>SUM(D75:D77)</f>
        <v>1201818</v>
      </c>
      <c r="E74" s="38">
        <f>SUM(E75:E77)</f>
        <v>0</v>
      </c>
      <c r="F74" s="38">
        <f t="shared" si="0"/>
        <v>1201818</v>
      </c>
    </row>
    <row r="75" spans="1:6" x14ac:dyDescent="0.25">
      <c r="A75" s="575">
        <v>6101</v>
      </c>
      <c r="B75" s="576"/>
      <c r="C75" s="17" t="s">
        <v>2642</v>
      </c>
      <c r="D75" s="54">
        <f>'CRI-M'!P75</f>
        <v>0</v>
      </c>
      <c r="E75" s="55"/>
      <c r="F75" s="55">
        <f t="shared" ref="F75:F140" si="3">D75+E75</f>
        <v>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1201818</v>
      </c>
      <c r="E77" s="55"/>
      <c r="F77" s="55">
        <f t="shared" si="3"/>
        <v>1201818</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120706973</v>
      </c>
      <c r="E103" s="52">
        <f>E104+E117+E120+E125+E131</f>
        <v>62436074</v>
      </c>
      <c r="F103" s="52">
        <f t="shared" si="3"/>
        <v>183143047</v>
      </c>
    </row>
    <row r="104" spans="1:6" x14ac:dyDescent="0.25">
      <c r="A104" s="53">
        <v>8100</v>
      </c>
      <c r="B104" s="570" t="s">
        <v>2543</v>
      </c>
      <c r="C104" s="571"/>
      <c r="D104" s="38">
        <f>SUM(D105:D116)</f>
        <v>116598327</v>
      </c>
      <c r="E104" s="38">
        <f>SUM(E105:E116)</f>
        <v>0</v>
      </c>
      <c r="F104" s="38">
        <f t="shared" si="3"/>
        <v>116598327</v>
      </c>
    </row>
    <row r="105" spans="1:6" x14ac:dyDescent="0.25">
      <c r="A105" s="575">
        <v>8101</v>
      </c>
      <c r="B105" s="576"/>
      <c r="C105" s="17" t="s">
        <v>2658</v>
      </c>
      <c r="D105" s="54">
        <f>'CRI-M'!P105</f>
        <v>77610988</v>
      </c>
      <c r="E105" s="55"/>
      <c r="F105" s="55">
        <f t="shared" si="3"/>
        <v>77610988</v>
      </c>
    </row>
    <row r="106" spans="1:6" x14ac:dyDescent="0.25">
      <c r="A106" s="575">
        <v>8102</v>
      </c>
      <c r="B106" s="576"/>
      <c r="C106" s="17" t="s">
        <v>2659</v>
      </c>
      <c r="D106" s="54">
        <f>'CRI-M'!P106</f>
        <v>17020830</v>
      </c>
      <c r="E106" s="55"/>
      <c r="F106" s="55">
        <f t="shared" si="3"/>
        <v>17020830</v>
      </c>
    </row>
    <row r="107" spans="1:6" x14ac:dyDescent="0.25">
      <c r="A107" s="575">
        <v>8103</v>
      </c>
      <c r="B107" s="576"/>
      <c r="C107" s="17" t="s">
        <v>2660</v>
      </c>
      <c r="D107" s="54">
        <f>'CRI-M'!P107</f>
        <v>4526262</v>
      </c>
      <c r="E107" s="55"/>
      <c r="F107" s="55">
        <f t="shared" si="3"/>
        <v>4526262</v>
      </c>
    </row>
    <row r="108" spans="1:6" x14ac:dyDescent="0.25">
      <c r="A108" s="575">
        <v>8104</v>
      </c>
      <c r="B108" s="576"/>
      <c r="C108" s="17" t="s">
        <v>2661</v>
      </c>
      <c r="D108" s="54">
        <f>'CRI-M'!P108</f>
        <v>100898</v>
      </c>
      <c r="E108" s="55"/>
      <c r="F108" s="55">
        <f t="shared" si="3"/>
        <v>100898</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1846528</v>
      </c>
      <c r="E110" s="55"/>
      <c r="F110" s="55">
        <f t="shared" si="3"/>
        <v>1846528</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1761160</v>
      </c>
      <c r="E113" s="55"/>
      <c r="F113" s="55">
        <f t="shared" si="3"/>
        <v>1761160</v>
      </c>
    </row>
    <row r="114" spans="1:6" x14ac:dyDescent="0.25">
      <c r="A114" s="575">
        <v>8110</v>
      </c>
      <c r="B114" s="576"/>
      <c r="C114" s="17" t="s">
        <v>2667</v>
      </c>
      <c r="D114" s="54">
        <f>'CRI-M'!P114</f>
        <v>4722640</v>
      </c>
      <c r="E114" s="55"/>
      <c r="F114" s="55">
        <f t="shared" si="3"/>
        <v>4722640</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9009021</v>
      </c>
      <c r="E116" s="55"/>
      <c r="F116" s="55">
        <f t="shared" si="3"/>
        <v>9009021</v>
      </c>
    </row>
    <row r="117" spans="1:6" x14ac:dyDescent="0.25">
      <c r="A117" s="53">
        <v>8200</v>
      </c>
      <c r="B117" s="570" t="s">
        <v>2550</v>
      </c>
      <c r="C117" s="571"/>
      <c r="D117" s="38">
        <f>SUM(D118:D119)</f>
        <v>0</v>
      </c>
      <c r="E117" s="38">
        <f>SUM(E118:E119)</f>
        <v>61061822</v>
      </c>
      <c r="F117" s="38">
        <f t="shared" si="3"/>
        <v>61061822</v>
      </c>
    </row>
    <row r="118" spans="1:6" x14ac:dyDescent="0.25">
      <c r="A118" s="575">
        <v>8201</v>
      </c>
      <c r="B118" s="576"/>
      <c r="C118" s="17" t="s">
        <v>2670</v>
      </c>
      <c r="D118" s="55"/>
      <c r="E118" s="54">
        <f>'CRI-M'!P118</f>
        <v>17793718</v>
      </c>
      <c r="F118" s="55">
        <f t="shared" si="3"/>
        <v>17793718</v>
      </c>
    </row>
    <row r="119" spans="1:6" x14ac:dyDescent="0.25">
      <c r="A119" s="575">
        <v>8202</v>
      </c>
      <c r="B119" s="576"/>
      <c r="C119" s="17" t="s">
        <v>2671</v>
      </c>
      <c r="D119" s="55"/>
      <c r="E119" s="54">
        <f>'CRI-M'!P119</f>
        <v>43268104</v>
      </c>
      <c r="F119" s="55">
        <f t="shared" si="3"/>
        <v>43268104</v>
      </c>
    </row>
    <row r="120" spans="1:6" x14ac:dyDescent="0.25">
      <c r="A120" s="53">
        <v>8300</v>
      </c>
      <c r="B120" s="570" t="s">
        <v>2556</v>
      </c>
      <c r="C120" s="571"/>
      <c r="D120" s="38">
        <f>SUM(D121:D124)</f>
        <v>385744</v>
      </c>
      <c r="E120" s="38">
        <f>SUM(E121:E124)</f>
        <v>1374252</v>
      </c>
      <c r="F120" s="38">
        <f t="shared" si="3"/>
        <v>1759996</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385744</v>
      </c>
      <c r="E124" s="54">
        <f>'CRI-M'!P125+'CRI-M'!P126</f>
        <v>1374252</v>
      </c>
      <c r="F124" s="55">
        <f t="shared" si="3"/>
        <v>1759996</v>
      </c>
    </row>
    <row r="125" spans="1:6" x14ac:dyDescent="0.25">
      <c r="A125" s="53">
        <v>8400</v>
      </c>
      <c r="B125" s="570" t="s">
        <v>2675</v>
      </c>
      <c r="C125" s="571"/>
      <c r="D125" s="38">
        <f>SUM(D126:D130)</f>
        <v>3722902</v>
      </c>
      <c r="E125" s="38">
        <f>SUM(E126:E130)</f>
        <v>0</v>
      </c>
      <c r="F125" s="38">
        <f t="shared" si="3"/>
        <v>3722902</v>
      </c>
    </row>
    <row r="126" spans="1:6" x14ac:dyDescent="0.25">
      <c r="A126" s="575">
        <v>8401</v>
      </c>
      <c r="B126" s="576"/>
      <c r="C126" s="21" t="s">
        <v>2676</v>
      </c>
      <c r="D126" s="54">
        <f>'CRI-M'!P128</f>
        <v>20</v>
      </c>
      <c r="E126" s="55"/>
      <c r="F126" s="55">
        <f t="shared" si="3"/>
        <v>20</v>
      </c>
    </row>
    <row r="127" spans="1:6" x14ac:dyDescent="0.25">
      <c r="A127" s="575">
        <v>8402</v>
      </c>
      <c r="B127" s="576"/>
      <c r="C127" s="21" t="s">
        <v>2677</v>
      </c>
      <c r="D127" s="54">
        <f>'CRI-M'!P129</f>
        <v>322189</v>
      </c>
      <c r="E127" s="55"/>
      <c r="F127" s="55">
        <f t="shared" si="3"/>
        <v>322189</v>
      </c>
    </row>
    <row r="128" spans="1:6" x14ac:dyDescent="0.25">
      <c r="A128" s="575">
        <v>8403</v>
      </c>
      <c r="B128" s="576"/>
      <c r="C128" s="21" t="s">
        <v>2678</v>
      </c>
      <c r="D128" s="54">
        <f>'CRI-M'!P130</f>
        <v>2088461</v>
      </c>
      <c r="E128" s="55"/>
      <c r="F128" s="55">
        <f t="shared" si="3"/>
        <v>2088461</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1312232</v>
      </c>
      <c r="E130" s="55"/>
      <c r="F130" s="55">
        <f t="shared" si="3"/>
        <v>1312232</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229189694</v>
      </c>
      <c r="E151" s="59">
        <f>E2+E23+E29+E34+E66+E73+E89+E103+E134+E146</f>
        <v>62436074</v>
      </c>
      <c r="F151" s="59">
        <f>F2+F23+F29+F34+F66+F73+F89+F103+F134+F146</f>
        <v>291625768</v>
      </c>
    </row>
    <row r="152" spans="1:6" ht="15.75" x14ac:dyDescent="0.25">
      <c r="A152" s="521" t="s">
        <v>2747</v>
      </c>
      <c r="B152" s="574"/>
      <c r="C152" s="522"/>
      <c r="D152" s="59">
        <f>SUM('CRI-M'!P158:P163)</f>
        <v>32429458</v>
      </c>
      <c r="E152" s="59">
        <f>SUM('CRI-M'!P164:P166)</f>
        <v>0</v>
      </c>
      <c r="F152" s="59">
        <f>D152+E152</f>
        <v>32429458</v>
      </c>
    </row>
    <row r="153" spans="1:6" ht="15.75" x14ac:dyDescent="0.25">
      <c r="A153" s="521" t="s">
        <v>2748</v>
      </c>
      <c r="B153" s="574"/>
      <c r="C153" s="522"/>
      <c r="D153" s="59">
        <f>D151+D152</f>
        <v>261619152</v>
      </c>
      <c r="E153" s="59">
        <f>E151+E152</f>
        <v>62436074</v>
      </c>
      <c r="F153" s="59">
        <f>F151+F152</f>
        <v>324055226</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paperSize="5" scale="7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425"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18090255</v>
      </c>
      <c r="D3" s="83">
        <f t="shared" si="0"/>
        <v>0</v>
      </c>
      <c r="E3" s="83">
        <f t="shared" si="0"/>
        <v>0</v>
      </c>
      <c r="F3" s="83">
        <f t="shared" si="0"/>
        <v>0</v>
      </c>
      <c r="G3" s="83">
        <f t="shared" si="0"/>
        <v>65745181</v>
      </c>
      <c r="H3" s="83">
        <f t="shared" si="0"/>
        <v>3237672</v>
      </c>
      <c r="I3" s="83">
        <f t="shared" si="0"/>
        <v>0</v>
      </c>
      <c r="J3" s="83">
        <f t="shared" si="0"/>
        <v>2531041</v>
      </c>
      <c r="K3" s="83">
        <f t="shared" si="0"/>
        <v>293247</v>
      </c>
      <c r="L3" s="83">
        <f t="shared" si="0"/>
        <v>0</v>
      </c>
      <c r="M3" s="52">
        <f>M4+M9+M14+M23+M28+M35+M37</f>
        <v>89897396</v>
      </c>
    </row>
    <row r="4" spans="1:13" ht="15" customHeight="1" x14ac:dyDescent="0.25">
      <c r="A4" s="113">
        <v>1100</v>
      </c>
      <c r="B4" s="114" t="s">
        <v>2185</v>
      </c>
      <c r="C4" s="63">
        <f t="shared" ref="C4:I4" si="1">SUM(C5:C8)</f>
        <v>451332</v>
      </c>
      <c r="D4" s="38">
        <f t="shared" si="1"/>
        <v>0</v>
      </c>
      <c r="E4" s="38">
        <f t="shared" si="1"/>
        <v>0</v>
      </c>
      <c r="F4" s="38">
        <f t="shared" si="1"/>
        <v>0</v>
      </c>
      <c r="G4" s="38">
        <f t="shared" si="1"/>
        <v>44129448</v>
      </c>
      <c r="H4" s="38">
        <f t="shared" si="1"/>
        <v>3237672</v>
      </c>
      <c r="I4" s="38">
        <f t="shared" si="1"/>
        <v>0</v>
      </c>
      <c r="J4" s="38">
        <f>SUM(J5:J8)</f>
        <v>436008</v>
      </c>
      <c r="K4" s="38">
        <f>SUM(K5:K8)</f>
        <v>0</v>
      </c>
      <c r="L4" s="38">
        <f>SUM(L5:L8)</f>
        <v>0</v>
      </c>
      <c r="M4" s="38">
        <f>SUM(M5:M8)</f>
        <v>48254460</v>
      </c>
    </row>
    <row r="5" spans="1:13" ht="15" customHeight="1" x14ac:dyDescent="0.25">
      <c r="A5" s="115">
        <v>111</v>
      </c>
      <c r="B5" s="88" t="s">
        <v>2184</v>
      </c>
      <c r="C5" s="116">
        <f>'COG-M'!P4</f>
        <v>0</v>
      </c>
      <c r="D5" s="116">
        <f>'COG-M'!P5</f>
        <v>0</v>
      </c>
      <c r="E5" s="116">
        <f>'COG-M'!P6</f>
        <v>0</v>
      </c>
      <c r="F5" s="116">
        <f>'COG-M'!P7</f>
        <v>0</v>
      </c>
      <c r="G5" s="116">
        <f>'COG-M'!P8</f>
        <v>0</v>
      </c>
      <c r="H5" s="116">
        <f>'COG-M'!P9</f>
        <v>3237672</v>
      </c>
      <c r="I5" s="116">
        <f>'COG-M'!P10</f>
        <v>0</v>
      </c>
      <c r="J5" s="116">
        <f>'COG-M'!P11</f>
        <v>0</v>
      </c>
      <c r="K5" s="116">
        <f>'COG-M'!P12</f>
        <v>0</v>
      </c>
      <c r="L5" s="116">
        <f>'COG-M'!P13</f>
        <v>0</v>
      </c>
      <c r="M5" s="54">
        <f>SUM(C5:L5)</f>
        <v>3237672</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451332</v>
      </c>
      <c r="D7" s="116">
        <f>'COG-M'!P16</f>
        <v>0</v>
      </c>
      <c r="E7" s="116">
        <f>'COG-M'!P17</f>
        <v>0</v>
      </c>
      <c r="F7" s="116">
        <f>'COG-M'!P18</f>
        <v>0</v>
      </c>
      <c r="G7" s="116">
        <f>'COG-M'!P19</f>
        <v>44129448</v>
      </c>
      <c r="H7" s="116">
        <f>'COG-M'!P20</f>
        <v>0</v>
      </c>
      <c r="I7" s="116">
        <f>'COG-M'!P21</f>
        <v>0</v>
      </c>
      <c r="J7" s="116">
        <f>'COG-M'!P22</f>
        <v>436008</v>
      </c>
      <c r="K7" s="116">
        <f>'COG-M'!P23</f>
        <v>0</v>
      </c>
      <c r="L7" s="116">
        <f>'COG-M'!P24</f>
        <v>0</v>
      </c>
      <c r="M7" s="54">
        <f>SUM(C7:L7)</f>
        <v>45016788</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3391984</v>
      </c>
      <c r="D9" s="38">
        <f t="shared" ref="D9:M9" si="2">SUM(D10:D13)</f>
        <v>0</v>
      </c>
      <c r="E9" s="38">
        <f t="shared" si="2"/>
        <v>0</v>
      </c>
      <c r="F9" s="38">
        <f t="shared" si="2"/>
        <v>0</v>
      </c>
      <c r="G9" s="38">
        <f t="shared" si="2"/>
        <v>19936650</v>
      </c>
      <c r="H9" s="38">
        <f t="shared" si="2"/>
        <v>0</v>
      </c>
      <c r="I9" s="38">
        <f t="shared" si="2"/>
        <v>0</v>
      </c>
      <c r="J9" s="38">
        <f t="shared" si="2"/>
        <v>84812</v>
      </c>
      <c r="K9" s="38">
        <f t="shared" si="2"/>
        <v>293247</v>
      </c>
      <c r="L9" s="38">
        <f t="shared" si="2"/>
        <v>0</v>
      </c>
      <c r="M9" s="38">
        <f t="shared" si="2"/>
        <v>23706693</v>
      </c>
    </row>
    <row r="10" spans="1:13" x14ac:dyDescent="0.25">
      <c r="A10" s="115">
        <v>121</v>
      </c>
      <c r="B10" s="88" t="s">
        <v>2179</v>
      </c>
      <c r="C10" s="116">
        <f>'COG-M'!P36</f>
        <v>2870889</v>
      </c>
      <c r="D10" s="116">
        <f>'COG-M'!P37</f>
        <v>0</v>
      </c>
      <c r="E10" s="116">
        <f>'COG-M'!P38</f>
        <v>0</v>
      </c>
      <c r="F10" s="54">
        <f>'COG-M'!P39</f>
        <v>0</v>
      </c>
      <c r="G10" s="54">
        <f>'COG-M'!P40</f>
        <v>0</v>
      </c>
      <c r="H10" s="54">
        <f>'COG-M'!P41</f>
        <v>0</v>
      </c>
      <c r="I10" s="54">
        <f>'COG-M'!P42</f>
        <v>0</v>
      </c>
      <c r="J10" s="54">
        <f>'COG-M'!P43</f>
        <v>0</v>
      </c>
      <c r="K10" s="54">
        <f>'COG-M'!P44</f>
        <v>293247</v>
      </c>
      <c r="L10" s="54">
        <f>'COG-M'!P45</f>
        <v>0</v>
      </c>
      <c r="M10" s="54">
        <f>SUM(C10:L10)</f>
        <v>3164136</v>
      </c>
    </row>
    <row r="11" spans="1:13" x14ac:dyDescent="0.25">
      <c r="A11" s="115">
        <v>122</v>
      </c>
      <c r="B11" s="88" t="s">
        <v>2178</v>
      </c>
      <c r="C11" s="116">
        <f>'COG-M'!P46</f>
        <v>521095</v>
      </c>
      <c r="D11" s="116">
        <f>'COG-M'!P47</f>
        <v>0</v>
      </c>
      <c r="E11" s="116">
        <f>'COG-M'!P48</f>
        <v>0</v>
      </c>
      <c r="F11" s="54">
        <f>'COG-M'!P49</f>
        <v>0</v>
      </c>
      <c r="G11" s="54">
        <f>'COG-M'!P50</f>
        <v>19936650</v>
      </c>
      <c r="H11" s="54">
        <f>'COG-M'!P51</f>
        <v>0</v>
      </c>
      <c r="I11" s="54">
        <f>'COG-M'!P52</f>
        <v>0</v>
      </c>
      <c r="J11" s="54">
        <f>'COG-M'!P53</f>
        <v>84812</v>
      </c>
      <c r="K11" s="54">
        <f>'COG-M'!P54</f>
        <v>0</v>
      </c>
      <c r="L11" s="54">
        <f>'COG-M'!P55</f>
        <v>0</v>
      </c>
      <c r="M11" s="54">
        <f>SUM(C11:L11)</f>
        <v>20542557</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11080331</v>
      </c>
      <c r="D14" s="38">
        <f t="shared" si="3"/>
        <v>0</v>
      </c>
      <c r="E14" s="38">
        <f t="shared" si="3"/>
        <v>0</v>
      </c>
      <c r="F14" s="38">
        <f t="shared" si="3"/>
        <v>0</v>
      </c>
      <c r="G14" s="38">
        <f t="shared" si="3"/>
        <v>1653338</v>
      </c>
      <c r="H14" s="38">
        <f t="shared" si="3"/>
        <v>0</v>
      </c>
      <c r="I14" s="38">
        <f t="shared" si="3"/>
        <v>0</v>
      </c>
      <c r="J14" s="38">
        <f t="shared" si="3"/>
        <v>1354561</v>
      </c>
      <c r="K14" s="38">
        <f t="shared" si="3"/>
        <v>0</v>
      </c>
      <c r="L14" s="38">
        <f t="shared" si="3"/>
        <v>0</v>
      </c>
      <c r="M14" s="38">
        <f t="shared" si="3"/>
        <v>14088230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8744144</v>
      </c>
      <c r="D16" s="54">
        <f>'COG-M'!P79</f>
        <v>0</v>
      </c>
      <c r="E16" s="54">
        <f>'COG-M'!P80</f>
        <v>0</v>
      </c>
      <c r="F16" s="54">
        <f>'COG-M'!P81</f>
        <v>0</v>
      </c>
      <c r="G16" s="54">
        <f>'COG-M'!P82</f>
        <v>1279121</v>
      </c>
      <c r="H16" s="54">
        <f>'COG-M'!P83</f>
        <v>0</v>
      </c>
      <c r="I16" s="54">
        <f>'COG-M'!P84</f>
        <v>0</v>
      </c>
      <c r="J16" s="54">
        <f>'COG-M'!P85</f>
        <v>1354561</v>
      </c>
      <c r="K16" s="54">
        <f>'COG-M'!P86</f>
        <v>0</v>
      </c>
      <c r="L16" s="54">
        <f>'COG-M'!P87</f>
        <v>0</v>
      </c>
      <c r="M16" s="54">
        <f t="shared" si="4"/>
        <v>11377826</v>
      </c>
    </row>
    <row r="17" spans="1:13" x14ac:dyDescent="0.25">
      <c r="A17" s="115">
        <v>133</v>
      </c>
      <c r="B17" s="88" t="s">
        <v>2189</v>
      </c>
      <c r="C17" s="116">
        <f>'COG-M'!P88</f>
        <v>2336187</v>
      </c>
      <c r="D17" s="54">
        <f>'COG-M'!P89</f>
        <v>0</v>
      </c>
      <c r="E17" s="54">
        <f>'COG-M'!P90</f>
        <v>0</v>
      </c>
      <c r="F17" s="54">
        <f>'COG-M'!P91</f>
        <v>0</v>
      </c>
      <c r="G17" s="54">
        <f>'COG-M'!P92</f>
        <v>374217</v>
      </c>
      <c r="H17" s="54">
        <f>'COG-M'!P93</f>
        <v>0</v>
      </c>
      <c r="I17" s="54">
        <f>'COG-M'!P94</f>
        <v>0</v>
      </c>
      <c r="J17" s="54">
        <f>'COG-M'!P95</f>
        <v>0</v>
      </c>
      <c r="K17" s="54">
        <f>'COG-M'!P96</f>
        <v>0</v>
      </c>
      <c r="L17" s="54">
        <f>'COG-M'!P97</f>
        <v>0</v>
      </c>
      <c r="M17" s="54">
        <f t="shared" si="4"/>
        <v>2710404</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371880</v>
      </c>
      <c r="K23" s="38">
        <f t="shared" si="5"/>
        <v>0</v>
      </c>
      <c r="L23" s="38">
        <f t="shared" si="5"/>
        <v>0</v>
      </c>
      <c r="M23" s="38">
        <f t="shared" si="5"/>
        <v>371880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371880</v>
      </c>
      <c r="K27" s="54">
        <f>'COG-M'!P169</f>
        <v>0</v>
      </c>
      <c r="L27" s="54">
        <f>'COG-M'!P170</f>
        <v>0</v>
      </c>
      <c r="M27" s="54">
        <f>SUM(C27:L27)</f>
        <v>371880</v>
      </c>
    </row>
    <row r="28" spans="1:13" x14ac:dyDescent="0.25">
      <c r="A28" s="113">
        <v>1500</v>
      </c>
      <c r="B28" s="114" t="s">
        <v>2200</v>
      </c>
      <c r="C28" s="63">
        <f t="shared" ref="C28:M28" si="6">SUM(C29:C34)</f>
        <v>2516156</v>
      </c>
      <c r="D28" s="38">
        <f t="shared" si="6"/>
        <v>0</v>
      </c>
      <c r="E28" s="38">
        <f t="shared" si="6"/>
        <v>0</v>
      </c>
      <c r="F28" s="38">
        <f t="shared" si="6"/>
        <v>0</v>
      </c>
      <c r="G28" s="38">
        <f t="shared" si="6"/>
        <v>2590</v>
      </c>
      <c r="H28" s="38">
        <f t="shared" si="6"/>
        <v>0</v>
      </c>
      <c r="I28" s="38">
        <f t="shared" si="6"/>
        <v>0</v>
      </c>
      <c r="J28" s="38">
        <f t="shared" si="6"/>
        <v>44080</v>
      </c>
      <c r="K28" s="38">
        <f t="shared" si="6"/>
        <v>0</v>
      </c>
      <c r="L28" s="38">
        <f t="shared" si="6"/>
        <v>0</v>
      </c>
      <c r="M28" s="38">
        <f t="shared" si="6"/>
        <v>2562826</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1552826</v>
      </c>
      <c r="D30" s="54">
        <f>'COG-M'!P183</f>
        <v>0</v>
      </c>
      <c r="E30" s="54">
        <f>'COG-M'!P184</f>
        <v>0</v>
      </c>
      <c r="F30" s="54">
        <f>'COG-M'!P185</f>
        <v>0</v>
      </c>
      <c r="G30" s="54">
        <f>'COG-M'!P186</f>
        <v>2590</v>
      </c>
      <c r="H30" s="54">
        <f>'COG-M'!P187</f>
        <v>0</v>
      </c>
      <c r="I30" s="54">
        <f>'COG-M'!P188</f>
        <v>0</v>
      </c>
      <c r="J30" s="54">
        <f>'COG-M'!P189</f>
        <v>0</v>
      </c>
      <c r="K30" s="54">
        <f>'COG-M'!P190</f>
        <v>0</v>
      </c>
      <c r="L30" s="54">
        <f>'COG-M'!P191</f>
        <v>0</v>
      </c>
      <c r="M30" s="54">
        <f t="shared" si="7"/>
        <v>1555416</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963330</v>
      </c>
      <c r="D34" s="54">
        <f>'COG-M'!P223</f>
        <v>0</v>
      </c>
      <c r="E34" s="54">
        <f>'COG-M'!P224</f>
        <v>0</v>
      </c>
      <c r="F34" s="54">
        <f>'COG-M'!P225</f>
        <v>0</v>
      </c>
      <c r="G34" s="54">
        <f>'COG-M'!P226</f>
        <v>0</v>
      </c>
      <c r="H34" s="54">
        <f>'COG-M'!P227</f>
        <v>0</v>
      </c>
      <c r="I34" s="54">
        <f>'COG-M'!P228</f>
        <v>0</v>
      </c>
      <c r="J34" s="54">
        <f>'COG-M'!P229</f>
        <v>44080</v>
      </c>
      <c r="K34" s="54">
        <f>'COG-M'!P230</f>
        <v>0</v>
      </c>
      <c r="L34" s="54">
        <f>'COG-M'!P231</f>
        <v>0</v>
      </c>
      <c r="M34" s="54">
        <f t="shared" si="7"/>
        <v>1007410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650452</v>
      </c>
      <c r="D37" s="38">
        <f t="shared" si="9"/>
        <v>0</v>
      </c>
      <c r="E37" s="38">
        <f t="shared" si="9"/>
        <v>0</v>
      </c>
      <c r="F37" s="38">
        <f t="shared" si="9"/>
        <v>0</v>
      </c>
      <c r="G37" s="38">
        <f t="shared" si="9"/>
        <v>23155</v>
      </c>
      <c r="H37" s="38">
        <f t="shared" si="9"/>
        <v>0</v>
      </c>
      <c r="I37" s="38">
        <f t="shared" si="9"/>
        <v>0</v>
      </c>
      <c r="J37" s="38">
        <f t="shared" si="9"/>
        <v>239700</v>
      </c>
      <c r="K37" s="38">
        <f t="shared" si="9"/>
        <v>0</v>
      </c>
      <c r="L37" s="38">
        <f t="shared" si="9"/>
        <v>0</v>
      </c>
      <c r="M37" s="38">
        <f t="shared" si="9"/>
        <v>913307</v>
      </c>
    </row>
    <row r="38" spans="1:13" x14ac:dyDescent="0.25">
      <c r="A38" s="115">
        <v>171</v>
      </c>
      <c r="B38" s="88" t="s">
        <v>2209</v>
      </c>
      <c r="C38" s="116">
        <f>'COG-M'!P244</f>
        <v>650452</v>
      </c>
      <c r="D38" s="54">
        <f>'COG-M'!P245</f>
        <v>0</v>
      </c>
      <c r="E38" s="54">
        <f>'COG-M'!P246</f>
        <v>0</v>
      </c>
      <c r="F38" s="54">
        <f>'COG-M'!P247</f>
        <v>0</v>
      </c>
      <c r="G38" s="54">
        <f>'COG-M'!P248</f>
        <v>23155</v>
      </c>
      <c r="H38" s="54">
        <f>'COG-M'!P249</f>
        <v>0</v>
      </c>
      <c r="I38" s="54">
        <f>'COG-M'!P250</f>
        <v>0</v>
      </c>
      <c r="J38" s="54">
        <f>'COG-M'!P251</f>
        <v>239700</v>
      </c>
      <c r="K38" s="54">
        <f>'COG-M'!P252</f>
        <v>0</v>
      </c>
      <c r="L38" s="54">
        <f>'COG-M'!P253</f>
        <v>0</v>
      </c>
      <c r="M38" s="54">
        <f>SUM(C38:L38)</f>
        <v>913307</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31211783</v>
      </c>
      <c r="D40" s="68">
        <f t="shared" si="10"/>
        <v>0</v>
      </c>
      <c r="E40" s="68">
        <f t="shared" si="10"/>
        <v>0</v>
      </c>
      <c r="F40" s="68">
        <f t="shared" si="10"/>
        <v>0</v>
      </c>
      <c r="G40" s="68">
        <f t="shared" si="10"/>
        <v>13556730</v>
      </c>
      <c r="H40" s="68">
        <f t="shared" si="10"/>
        <v>0</v>
      </c>
      <c r="I40" s="68">
        <f t="shared" si="10"/>
        <v>385744</v>
      </c>
      <c r="J40" s="68">
        <f>J41+J50+J54+J64+J74+J82+J85+J91+J95</f>
        <v>9690870</v>
      </c>
      <c r="K40" s="68">
        <f>K41+K50+K54+K64+K74+K82+K85+K91+K95</f>
        <v>116630</v>
      </c>
      <c r="L40" s="68">
        <f>L41+L50+L54+L64+L74+L82+L85+L91+L95</f>
        <v>0</v>
      </c>
      <c r="M40" s="69">
        <f>M41+M50+M54+M64+M74+M82+M85+M91+M95</f>
        <v>54961757</v>
      </c>
    </row>
    <row r="41" spans="1:13" ht="30" x14ac:dyDescent="0.25">
      <c r="A41" s="113">
        <v>2100</v>
      </c>
      <c r="B41" s="114" t="s">
        <v>2908</v>
      </c>
      <c r="C41" s="70">
        <f t="shared" ref="C41:I41" si="11">SUM(C42:C49)</f>
        <v>4519051</v>
      </c>
      <c r="D41" s="71">
        <f t="shared" si="11"/>
        <v>0</v>
      </c>
      <c r="E41" s="71">
        <f t="shared" si="11"/>
        <v>0</v>
      </c>
      <c r="F41" s="71">
        <f t="shared" si="11"/>
        <v>0</v>
      </c>
      <c r="G41" s="71">
        <f t="shared" si="11"/>
        <v>0</v>
      </c>
      <c r="H41" s="71">
        <f t="shared" si="11"/>
        <v>0</v>
      </c>
      <c r="I41" s="71">
        <f t="shared" si="11"/>
        <v>0</v>
      </c>
      <c r="J41" s="71">
        <f>SUM(J42:J49)</f>
        <v>67018</v>
      </c>
      <c r="K41" s="71">
        <f>SUM(K42:K49)</f>
        <v>85957</v>
      </c>
      <c r="L41" s="71">
        <f>SUM(L42:L49)</f>
        <v>0</v>
      </c>
      <c r="M41" s="71">
        <f>SUM(M42:M49)</f>
        <v>4672026</v>
      </c>
    </row>
    <row r="42" spans="1:13" x14ac:dyDescent="0.25">
      <c r="A42" s="115">
        <v>211</v>
      </c>
      <c r="B42" s="88" t="s">
        <v>2213</v>
      </c>
      <c r="C42" s="116">
        <f>'COG-M'!P266</f>
        <v>2395474</v>
      </c>
      <c r="D42" s="54">
        <f>'COG-M'!P267</f>
        <v>0</v>
      </c>
      <c r="E42" s="54">
        <f>'COG-M'!P268</f>
        <v>0</v>
      </c>
      <c r="F42" s="54">
        <f>'COG-M'!P269</f>
        <v>0</v>
      </c>
      <c r="G42" s="54">
        <f>'COG-M'!P270</f>
        <v>0</v>
      </c>
      <c r="H42" s="54">
        <f>'COG-M'!P271</f>
        <v>0</v>
      </c>
      <c r="I42" s="54">
        <f>'COG-M'!P272</f>
        <v>0</v>
      </c>
      <c r="J42" s="54">
        <f>'COG-M'!P273</f>
        <v>12053</v>
      </c>
      <c r="K42" s="54">
        <f>'COG-M'!P274</f>
        <v>35995</v>
      </c>
      <c r="L42" s="54">
        <f>'COG-M'!P275</f>
        <v>0</v>
      </c>
      <c r="M42" s="55">
        <f t="shared" ref="M42:M49" si="12">SUM(C42:L42)</f>
        <v>2443522</v>
      </c>
    </row>
    <row r="43" spans="1:13" x14ac:dyDescent="0.25">
      <c r="A43" s="115">
        <v>212</v>
      </c>
      <c r="B43" s="88" t="s">
        <v>2214</v>
      </c>
      <c r="C43" s="116">
        <f>'COG-M'!P276</f>
        <v>171013</v>
      </c>
      <c r="D43" s="54">
        <f>'COG-M'!P277</f>
        <v>0</v>
      </c>
      <c r="E43" s="54">
        <f>'COG-M'!P277</f>
        <v>0</v>
      </c>
      <c r="F43" s="54">
        <f>'COG-M'!P279</f>
        <v>0</v>
      </c>
      <c r="G43" s="54">
        <f>'COG-M'!P280</f>
        <v>0</v>
      </c>
      <c r="H43" s="54">
        <f>'COG-M'!P281</f>
        <v>0</v>
      </c>
      <c r="I43" s="54">
        <f>'COG-M'!P282</f>
        <v>0</v>
      </c>
      <c r="J43" s="54">
        <f>'COG-M'!P283</f>
        <v>20752</v>
      </c>
      <c r="K43" s="54">
        <f>'COG-M'!P284</f>
        <v>4000</v>
      </c>
      <c r="L43" s="54">
        <f>'COG-M'!P285</f>
        <v>0</v>
      </c>
      <c r="M43" s="55">
        <f t="shared" si="12"/>
        <v>195765</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x14ac:dyDescent="0.25">
      <c r="A46" s="115">
        <v>215</v>
      </c>
      <c r="B46" s="88" t="s">
        <v>2217</v>
      </c>
      <c r="C46" s="116">
        <f>'COG-M'!P306</f>
        <v>1022489</v>
      </c>
      <c r="D46" s="54">
        <f>'COG-M'!P307</f>
        <v>0</v>
      </c>
      <c r="E46" s="54">
        <f>'COG-M'!P308</f>
        <v>0</v>
      </c>
      <c r="F46" s="54">
        <f>'COG-M'!P309</f>
        <v>0</v>
      </c>
      <c r="G46" s="54">
        <f>'COG-M'!P310</f>
        <v>0</v>
      </c>
      <c r="H46" s="54">
        <f>'COG-M'!P311</f>
        <v>0</v>
      </c>
      <c r="I46" s="54">
        <f>'COG-M'!P312</f>
        <v>0</v>
      </c>
      <c r="J46" s="54">
        <f>'COG-M'!P313</f>
        <v>34213</v>
      </c>
      <c r="K46" s="54">
        <f>'COG-M'!P314</f>
        <v>45962</v>
      </c>
      <c r="L46" s="54">
        <f>'COG-M'!P315</f>
        <v>0</v>
      </c>
      <c r="M46" s="55">
        <f t="shared" si="12"/>
        <v>1102664</v>
      </c>
    </row>
    <row r="47" spans="1:13" x14ac:dyDescent="0.25">
      <c r="A47" s="115">
        <v>216</v>
      </c>
      <c r="B47" s="88" t="s">
        <v>2218</v>
      </c>
      <c r="C47" s="116">
        <f>'COG-M'!P316</f>
        <v>708022</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708022</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222053</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222053</v>
      </c>
    </row>
    <row r="50" spans="1:13" x14ac:dyDescent="0.25">
      <c r="A50" s="113">
        <v>2200</v>
      </c>
      <c r="B50" s="114" t="s">
        <v>2221</v>
      </c>
      <c r="C50" s="72">
        <f t="shared" ref="C50:I50" si="13">SUM(C51:C53)</f>
        <v>3407239</v>
      </c>
      <c r="D50" s="73">
        <f t="shared" si="13"/>
        <v>0</v>
      </c>
      <c r="E50" s="73">
        <f t="shared" si="13"/>
        <v>0</v>
      </c>
      <c r="F50" s="73">
        <f t="shared" si="13"/>
        <v>0</v>
      </c>
      <c r="G50" s="73">
        <f t="shared" si="13"/>
        <v>0</v>
      </c>
      <c r="H50" s="73">
        <f t="shared" si="13"/>
        <v>0</v>
      </c>
      <c r="I50" s="73">
        <f t="shared" si="13"/>
        <v>0</v>
      </c>
      <c r="J50" s="73">
        <f>SUM(J51:J53)</f>
        <v>99259</v>
      </c>
      <c r="K50" s="73">
        <f>SUM(K51:K53)</f>
        <v>0</v>
      </c>
      <c r="L50" s="73">
        <f>SUM(L51:L53)</f>
        <v>0</v>
      </c>
      <c r="M50" s="73">
        <f>SUM(M51:M53)</f>
        <v>3506498</v>
      </c>
    </row>
    <row r="51" spans="1:13" x14ac:dyDescent="0.25">
      <c r="A51" s="115">
        <v>221</v>
      </c>
      <c r="B51" s="88" t="s">
        <v>2222</v>
      </c>
      <c r="C51" s="116">
        <f>'COG-M'!P347</f>
        <v>3292822</v>
      </c>
      <c r="D51" s="54">
        <f>'COG-M'!P348</f>
        <v>0</v>
      </c>
      <c r="E51" s="54">
        <f>'COG-M'!P349</f>
        <v>0</v>
      </c>
      <c r="F51" s="54">
        <f>'COG-M'!P350</f>
        <v>0</v>
      </c>
      <c r="G51" s="54">
        <f>'COG-M'!P351</f>
        <v>0</v>
      </c>
      <c r="H51" s="54">
        <f>'COG-M'!P352</f>
        <v>0</v>
      </c>
      <c r="I51" s="54">
        <f>'COG-M'!P353</f>
        <v>0</v>
      </c>
      <c r="J51" s="54">
        <f>'COG-M'!P354</f>
        <v>99259</v>
      </c>
      <c r="K51" s="54">
        <f>'COG-M'!P355</f>
        <v>0</v>
      </c>
      <c r="L51" s="54">
        <f>'COG-M'!P356</f>
        <v>0</v>
      </c>
      <c r="M51" s="55">
        <f>SUM(C51:L51)</f>
        <v>3392081</v>
      </c>
    </row>
    <row r="52" spans="1:13" x14ac:dyDescent="0.25">
      <c r="A52" s="115">
        <v>222</v>
      </c>
      <c r="B52" s="88" t="s">
        <v>2223</v>
      </c>
      <c r="C52" s="116">
        <f>'COG-M'!P357</f>
        <v>114417</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114417</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4352817</v>
      </c>
      <c r="D64" s="73">
        <f t="shared" si="16"/>
        <v>0</v>
      </c>
      <c r="E64" s="73">
        <f t="shared" si="16"/>
        <v>0</v>
      </c>
      <c r="F64" s="73">
        <f t="shared" si="16"/>
        <v>0</v>
      </c>
      <c r="G64" s="73">
        <f t="shared" si="16"/>
        <v>0</v>
      </c>
      <c r="H64" s="73">
        <f t="shared" si="16"/>
        <v>0</v>
      </c>
      <c r="I64" s="73">
        <f t="shared" si="16"/>
        <v>0</v>
      </c>
      <c r="J64" s="73">
        <f>SUM(J65:J73)</f>
        <v>1191951</v>
      </c>
      <c r="K64" s="73">
        <f>SUM(K65:K73)</f>
        <v>0</v>
      </c>
      <c r="L64" s="73">
        <f>SUM(L65:L73)</f>
        <v>0</v>
      </c>
      <c r="M64" s="73">
        <f>SUM(M65:M73)</f>
        <v>5544768</v>
      </c>
    </row>
    <row r="65" spans="1:13" x14ac:dyDescent="0.25">
      <c r="A65" s="115">
        <v>241</v>
      </c>
      <c r="B65" s="88" t="s">
        <v>2236</v>
      </c>
      <c r="C65" s="116">
        <f>'COG-M'!P388</f>
        <v>121012</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121012</v>
      </c>
    </row>
    <row r="66" spans="1:13" x14ac:dyDescent="0.25">
      <c r="A66" s="115">
        <v>242</v>
      </c>
      <c r="B66" s="88" t="s">
        <v>2237</v>
      </c>
      <c r="C66" s="116">
        <f>'COG-M'!P398</f>
        <v>89055</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89055</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88502</v>
      </c>
      <c r="D68" s="54">
        <f>'COG-M'!P419</f>
        <v>0</v>
      </c>
      <c r="E68" s="54">
        <f>'COG-M'!P420</f>
        <v>0</v>
      </c>
      <c r="F68" s="54">
        <f>'COG-M'!P421</f>
        <v>0</v>
      </c>
      <c r="G68" s="54">
        <f>'COG-M'!P422</f>
        <v>0</v>
      </c>
      <c r="H68" s="54">
        <f>'COG-M'!P423</f>
        <v>0</v>
      </c>
      <c r="I68" s="54">
        <f>'COG-M'!P424</f>
        <v>0</v>
      </c>
      <c r="J68" s="54">
        <f>'COG-M'!P425</f>
        <v>9281</v>
      </c>
      <c r="K68" s="54">
        <f>'COG-M'!P426</f>
        <v>0</v>
      </c>
      <c r="L68" s="54">
        <f>'COG-M'!P427</f>
        <v>0</v>
      </c>
      <c r="M68" s="55">
        <f t="shared" si="17"/>
        <v>97783</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795839</v>
      </c>
      <c r="D70" s="54">
        <f>'COG-M'!P439</f>
        <v>0</v>
      </c>
      <c r="E70" s="54">
        <f>'COG-M'!P440</f>
        <v>0</v>
      </c>
      <c r="F70" s="54">
        <f>'COG-M'!P441</f>
        <v>0</v>
      </c>
      <c r="G70" s="54">
        <f>'COG-M'!P442</f>
        <v>0</v>
      </c>
      <c r="H70" s="54">
        <f>'COG-M'!P443</f>
        <v>0</v>
      </c>
      <c r="I70" s="54">
        <f>'COG-M'!P444</f>
        <v>0</v>
      </c>
      <c r="J70" s="54">
        <f>'COG-M'!P445</f>
        <v>939704</v>
      </c>
      <c r="K70" s="54">
        <f>'COG-M'!P446</f>
        <v>0</v>
      </c>
      <c r="L70" s="54">
        <f>'COG-M'!P447</f>
        <v>0</v>
      </c>
      <c r="M70" s="55">
        <f t="shared" si="17"/>
        <v>1735543</v>
      </c>
    </row>
    <row r="71" spans="1:13" x14ac:dyDescent="0.25">
      <c r="A71" s="115">
        <v>247</v>
      </c>
      <c r="B71" s="88" t="s">
        <v>2242</v>
      </c>
      <c r="C71" s="116">
        <f>'COG-M'!P448</f>
        <v>79905</v>
      </c>
      <c r="D71" s="54">
        <f>'COG-M'!P449</f>
        <v>0</v>
      </c>
      <c r="E71" s="54">
        <f>'COG-M'!P450</f>
        <v>0</v>
      </c>
      <c r="F71" s="54">
        <f>'COG-M'!P451</f>
        <v>0</v>
      </c>
      <c r="G71" s="54">
        <f>'COG-M'!P452</f>
        <v>0</v>
      </c>
      <c r="H71" s="54">
        <f>'COG-M'!P453</f>
        <v>0</v>
      </c>
      <c r="I71" s="54">
        <f>'COG-M'!P454</f>
        <v>0</v>
      </c>
      <c r="J71" s="54">
        <f>'COG-M'!P455</f>
        <v>14268</v>
      </c>
      <c r="K71" s="54">
        <f>'COG-M'!P456</f>
        <v>0</v>
      </c>
      <c r="L71" s="54">
        <f>'COG-M'!P457</f>
        <v>0</v>
      </c>
      <c r="M71" s="55">
        <f t="shared" si="17"/>
        <v>94173</v>
      </c>
    </row>
    <row r="72" spans="1:13" x14ac:dyDescent="0.25">
      <c r="A72" s="115">
        <v>248</v>
      </c>
      <c r="B72" s="88" t="s">
        <v>2243</v>
      </c>
      <c r="C72" s="116">
        <f>'COG-M'!P458</f>
        <v>127710</v>
      </c>
      <c r="D72" s="54">
        <f>'COG-M'!P459</f>
        <v>0</v>
      </c>
      <c r="E72" s="54">
        <f>'COG-M'!P460</f>
        <v>0</v>
      </c>
      <c r="F72" s="54">
        <f>'COG-M'!P461</f>
        <v>0</v>
      </c>
      <c r="G72" s="54">
        <f>'COG-M'!P462</f>
        <v>0</v>
      </c>
      <c r="H72" s="54">
        <f>'COG-M'!P463</f>
        <v>0</v>
      </c>
      <c r="I72" s="54">
        <f>'COG-M'!P464</f>
        <v>0</v>
      </c>
      <c r="J72" s="54">
        <f>'COG-M'!P465</f>
        <v>11530</v>
      </c>
      <c r="K72" s="54">
        <f>'COG-M'!P466</f>
        <v>0</v>
      </c>
      <c r="L72" s="54">
        <f>'COG-M'!P467</f>
        <v>0</v>
      </c>
      <c r="M72" s="55">
        <f t="shared" si="17"/>
        <v>139240</v>
      </c>
    </row>
    <row r="73" spans="1:13" x14ac:dyDescent="0.25">
      <c r="A73" s="115">
        <v>249</v>
      </c>
      <c r="B73" s="88" t="s">
        <v>2244</v>
      </c>
      <c r="C73" s="116">
        <f>'COG-M'!P468</f>
        <v>3050794</v>
      </c>
      <c r="D73" s="54">
        <f>'COG-M'!P469</f>
        <v>0</v>
      </c>
      <c r="E73" s="54">
        <f>'COG-M'!P470</f>
        <v>0</v>
      </c>
      <c r="F73" s="54">
        <f>'COG-M'!P471</f>
        <v>0</v>
      </c>
      <c r="G73" s="54">
        <f>'COG-M'!P472</f>
        <v>0</v>
      </c>
      <c r="H73" s="54">
        <f>'COG-M'!P473</f>
        <v>0</v>
      </c>
      <c r="I73" s="54">
        <f>'COG-M'!P474</f>
        <v>0</v>
      </c>
      <c r="J73" s="54">
        <f>'COG-M'!P475</f>
        <v>217168</v>
      </c>
      <c r="K73" s="54">
        <f>'COG-M'!P476</f>
        <v>0</v>
      </c>
      <c r="L73" s="54">
        <f>'COG-M'!P477</f>
        <v>0</v>
      </c>
      <c r="M73" s="55">
        <f t="shared" si="17"/>
        <v>3267962</v>
      </c>
    </row>
    <row r="74" spans="1:13" x14ac:dyDescent="0.25">
      <c r="A74" s="121">
        <v>2500</v>
      </c>
      <c r="B74" s="122" t="s">
        <v>2910</v>
      </c>
      <c r="C74" s="72">
        <f t="shared" ref="C74:I74" si="18">SUM(C75:C81)</f>
        <v>10850525</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10850525</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59611</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59611</v>
      </c>
    </row>
    <row r="77" spans="1:13" x14ac:dyDescent="0.25">
      <c r="A77" s="115">
        <v>253</v>
      </c>
      <c r="B77" s="88" t="s">
        <v>2248</v>
      </c>
      <c r="C77" s="116">
        <f>'COG-M'!P499</f>
        <v>6784459</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6784459</v>
      </c>
    </row>
    <row r="78" spans="1:13" x14ac:dyDescent="0.25">
      <c r="A78" s="115">
        <v>254</v>
      </c>
      <c r="B78" s="88" t="s">
        <v>2249</v>
      </c>
      <c r="C78" s="116">
        <f>'COG-M'!P509</f>
        <v>3335498</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3335498</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670957</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670957</v>
      </c>
    </row>
    <row r="82" spans="1:13" x14ac:dyDescent="0.25">
      <c r="A82" s="121">
        <v>2600</v>
      </c>
      <c r="B82" s="122" t="s">
        <v>2911</v>
      </c>
      <c r="C82" s="72">
        <f t="shared" ref="C82:I82" si="20">SUM(C83:C84)</f>
        <v>4326046</v>
      </c>
      <c r="D82" s="73">
        <f t="shared" si="20"/>
        <v>0</v>
      </c>
      <c r="E82" s="73">
        <f t="shared" si="20"/>
        <v>0</v>
      </c>
      <c r="F82" s="73">
        <f t="shared" si="20"/>
        <v>0</v>
      </c>
      <c r="G82" s="73">
        <f t="shared" si="20"/>
        <v>13555764</v>
      </c>
      <c r="H82" s="73">
        <f t="shared" si="20"/>
        <v>0</v>
      </c>
      <c r="I82" s="73">
        <f t="shared" si="20"/>
        <v>385744</v>
      </c>
      <c r="J82" s="73">
        <f>SUM(J83:J84)</f>
        <v>7809976</v>
      </c>
      <c r="K82" s="73">
        <f>SUM(K83:K84)</f>
        <v>13948</v>
      </c>
      <c r="L82" s="73">
        <f>SUM(L83:L84)</f>
        <v>0</v>
      </c>
      <c r="M82" s="73">
        <f>SUM(M83:M84)</f>
        <v>26091478</v>
      </c>
    </row>
    <row r="83" spans="1:13" x14ac:dyDescent="0.25">
      <c r="A83" s="115">
        <v>261</v>
      </c>
      <c r="B83" s="88" t="s">
        <v>2253</v>
      </c>
      <c r="C83" s="116">
        <f>'COG-M'!P550</f>
        <v>4326046</v>
      </c>
      <c r="D83" s="54">
        <f>'COG-M'!P551</f>
        <v>0</v>
      </c>
      <c r="E83" s="54">
        <f>'COG-M'!P552</f>
        <v>0</v>
      </c>
      <c r="F83" s="54">
        <f>'COG-M'!P553</f>
        <v>0</v>
      </c>
      <c r="G83" s="54">
        <f>'COG-M'!P554</f>
        <v>13555764</v>
      </c>
      <c r="H83" s="54">
        <f>'COG-M'!P555</f>
        <v>0</v>
      </c>
      <c r="I83" s="54">
        <f>'COG-M'!P556</f>
        <v>385744</v>
      </c>
      <c r="J83" s="54">
        <f>'COG-M'!P557</f>
        <v>7809976</v>
      </c>
      <c r="K83" s="54">
        <f>'COG-M'!P558</f>
        <v>13948</v>
      </c>
      <c r="L83" s="54">
        <f>'COG-M'!P559</f>
        <v>0</v>
      </c>
      <c r="M83" s="55">
        <f>SUM(C83:L83)</f>
        <v>26091478</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331846</v>
      </c>
      <c r="D85" s="73">
        <f t="shared" si="21"/>
        <v>0</v>
      </c>
      <c r="E85" s="73">
        <f t="shared" si="21"/>
        <v>0</v>
      </c>
      <c r="F85" s="73">
        <f t="shared" si="21"/>
        <v>0</v>
      </c>
      <c r="G85" s="73">
        <f t="shared" si="21"/>
        <v>0</v>
      </c>
      <c r="H85" s="73">
        <f t="shared" si="21"/>
        <v>0</v>
      </c>
      <c r="I85" s="73">
        <f t="shared" si="21"/>
        <v>0</v>
      </c>
      <c r="J85" s="73">
        <f>SUM(J86:J90)</f>
        <v>320436</v>
      </c>
      <c r="K85" s="73">
        <f>SUM(K86:K90)</f>
        <v>0</v>
      </c>
      <c r="L85" s="73">
        <f>SUM(L86:L90)</f>
        <v>0</v>
      </c>
      <c r="M85" s="73">
        <f>SUM(M86:M90)</f>
        <v>652282</v>
      </c>
    </row>
    <row r="86" spans="1:13" x14ac:dyDescent="0.25">
      <c r="A86" s="115">
        <v>271</v>
      </c>
      <c r="B86" s="88" t="s">
        <v>2256</v>
      </c>
      <c r="C86" s="116">
        <f>'COG-M'!P571</f>
        <v>68220</v>
      </c>
      <c r="D86" s="54">
        <f>'COG-M'!P572</f>
        <v>0</v>
      </c>
      <c r="E86" s="54">
        <f>'COG-M'!P573</f>
        <v>0</v>
      </c>
      <c r="F86" s="54">
        <f>'COG-M'!P574</f>
        <v>0</v>
      </c>
      <c r="G86" s="54">
        <f>'COG-M'!P575</f>
        <v>0</v>
      </c>
      <c r="H86" s="54">
        <f>'COG-M'!P576</f>
        <v>0</v>
      </c>
      <c r="I86" s="54">
        <f>'COG-M'!P577</f>
        <v>0</v>
      </c>
      <c r="J86" s="54">
        <f>'COG-M'!P578</f>
        <v>305356</v>
      </c>
      <c r="K86" s="54">
        <f>'COG-M'!P579</f>
        <v>0</v>
      </c>
      <c r="L86" s="54">
        <f>'COG-M'!P580</f>
        <v>0</v>
      </c>
      <c r="M86" s="55">
        <f>SUM(C86:L86)</f>
        <v>373576</v>
      </c>
    </row>
    <row r="87" spans="1:13" x14ac:dyDescent="0.25">
      <c r="A87" s="115">
        <v>272</v>
      </c>
      <c r="B87" s="88" t="s">
        <v>2257</v>
      </c>
      <c r="C87" s="116">
        <f>'COG-M'!P581</f>
        <v>48618</v>
      </c>
      <c r="D87" s="54">
        <f>'COG-M'!P582</f>
        <v>0</v>
      </c>
      <c r="E87" s="54">
        <f>'COG-M'!P583</f>
        <v>0</v>
      </c>
      <c r="F87" s="54">
        <f>'COG-M'!P584</f>
        <v>0</v>
      </c>
      <c r="G87" s="54">
        <f>'COG-M'!P585</f>
        <v>0</v>
      </c>
      <c r="H87" s="54">
        <f>'COG-M'!P586</f>
        <v>0</v>
      </c>
      <c r="I87" s="54">
        <f>'COG-M'!P587</f>
        <v>0</v>
      </c>
      <c r="J87" s="54">
        <f>'COG-M'!P588</f>
        <v>15080</v>
      </c>
      <c r="K87" s="54">
        <f>'COG-M'!P589</f>
        <v>0</v>
      </c>
      <c r="L87" s="54">
        <f>'COG-M'!P590</f>
        <v>0</v>
      </c>
      <c r="M87" s="55">
        <f>SUM(C87:L87)</f>
        <v>63698</v>
      </c>
    </row>
    <row r="88" spans="1:13" x14ac:dyDescent="0.25">
      <c r="A88" s="115">
        <v>273</v>
      </c>
      <c r="B88" s="88" t="s">
        <v>2258</v>
      </c>
      <c r="C88" s="116">
        <f>'COG-M'!P591</f>
        <v>174408</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174408</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40600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40600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3424259</v>
      </c>
      <c r="D95" s="73">
        <f t="shared" si="23"/>
        <v>0</v>
      </c>
      <c r="E95" s="73">
        <f t="shared" si="23"/>
        <v>0</v>
      </c>
      <c r="F95" s="73">
        <f t="shared" si="23"/>
        <v>0</v>
      </c>
      <c r="G95" s="73">
        <f t="shared" si="23"/>
        <v>966</v>
      </c>
      <c r="H95" s="73">
        <f t="shared" si="23"/>
        <v>0</v>
      </c>
      <c r="I95" s="73">
        <f t="shared" si="23"/>
        <v>0</v>
      </c>
      <c r="J95" s="73">
        <f>SUM(J96:J104)</f>
        <v>202230</v>
      </c>
      <c r="K95" s="73">
        <f>SUM(K96:K104)</f>
        <v>16725</v>
      </c>
      <c r="L95" s="73">
        <f>SUM(L96:L104)</f>
        <v>0</v>
      </c>
      <c r="M95" s="73">
        <f>SUM(M96:M104)</f>
        <v>3644180</v>
      </c>
    </row>
    <row r="96" spans="1:13" x14ac:dyDescent="0.25">
      <c r="A96" s="115">
        <v>291</v>
      </c>
      <c r="B96" s="88" t="s">
        <v>2266</v>
      </c>
      <c r="C96" s="116">
        <f>'COG-M'!P653</f>
        <v>785311</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785311</v>
      </c>
    </row>
    <row r="97" spans="1:13" x14ac:dyDescent="0.25">
      <c r="A97" s="115">
        <v>292</v>
      </c>
      <c r="B97" s="88" t="s">
        <v>2267</v>
      </c>
      <c r="C97" s="116">
        <f>'COG-M'!P663</f>
        <v>1322925</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1322925</v>
      </c>
    </row>
    <row r="98" spans="1:13" ht="30" x14ac:dyDescent="0.25">
      <c r="A98" s="115">
        <v>293</v>
      </c>
      <c r="B98" s="88" t="s">
        <v>2268</v>
      </c>
      <c r="C98" s="116">
        <f>'COG-M'!P673</f>
        <v>53132</v>
      </c>
      <c r="D98" s="54">
        <f>'COG-M'!P674</f>
        <v>0</v>
      </c>
      <c r="E98" s="54">
        <f>'COG-M'!P675</f>
        <v>0</v>
      </c>
      <c r="F98" s="54">
        <f>'COG-M'!P676</f>
        <v>0</v>
      </c>
      <c r="G98" s="54">
        <f>'COG-M'!P677</f>
        <v>0</v>
      </c>
      <c r="H98" s="54">
        <f>'COG-M'!P678</f>
        <v>0</v>
      </c>
      <c r="I98" s="54">
        <f>'COG-M'!P679</f>
        <v>0</v>
      </c>
      <c r="J98" s="54">
        <f>'COG-M'!P680</f>
        <v>0</v>
      </c>
      <c r="K98" s="54">
        <f>'COG-M'!P681</f>
        <v>16725</v>
      </c>
      <c r="L98" s="54">
        <f>'COG-M'!P682</f>
        <v>0</v>
      </c>
      <c r="M98" s="55">
        <f t="shared" si="24"/>
        <v>69857</v>
      </c>
    </row>
    <row r="99" spans="1:13" ht="30" x14ac:dyDescent="0.25">
      <c r="A99" s="115">
        <v>294</v>
      </c>
      <c r="B99" s="88" t="s">
        <v>2269</v>
      </c>
      <c r="C99" s="116">
        <f>'COG-M'!P683</f>
        <v>441638</v>
      </c>
      <c r="D99" s="54">
        <f>'COG-M'!P684</f>
        <v>0</v>
      </c>
      <c r="E99" s="54">
        <f>'COG-M'!P685</f>
        <v>0</v>
      </c>
      <c r="F99" s="54">
        <f>'COG-M'!P686</f>
        <v>0</v>
      </c>
      <c r="G99" s="54">
        <f>'COG-M'!P687</f>
        <v>0</v>
      </c>
      <c r="H99" s="54">
        <f>'COG-M'!P688</f>
        <v>0</v>
      </c>
      <c r="I99" s="54">
        <f>'COG-M'!P689</f>
        <v>0</v>
      </c>
      <c r="J99" s="54">
        <f>'COG-M'!P690</f>
        <v>6020</v>
      </c>
      <c r="K99" s="54">
        <f>'COG-M'!P691</f>
        <v>0</v>
      </c>
      <c r="L99" s="54">
        <f>'COG-M'!P692</f>
        <v>0</v>
      </c>
      <c r="M99" s="55">
        <f t="shared" si="24"/>
        <v>447658</v>
      </c>
    </row>
    <row r="100" spans="1:13" ht="30" x14ac:dyDescent="0.25">
      <c r="A100" s="115">
        <v>295</v>
      </c>
      <c r="B100" s="88" t="s">
        <v>2270</v>
      </c>
      <c r="C100" s="116">
        <f>'COG-M'!P693</f>
        <v>82187</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82187</v>
      </c>
    </row>
    <row r="101" spans="1:13" x14ac:dyDescent="0.25">
      <c r="A101" s="115">
        <v>296</v>
      </c>
      <c r="B101" s="88" t="s">
        <v>2271</v>
      </c>
      <c r="C101" s="116">
        <f>'COG-M'!P703</f>
        <v>603357</v>
      </c>
      <c r="D101" s="54">
        <f>'COG-M'!P704</f>
        <v>0</v>
      </c>
      <c r="E101" s="54">
        <f>'COG-M'!P705</f>
        <v>0</v>
      </c>
      <c r="F101" s="54">
        <f>'COG-M'!P706</f>
        <v>0</v>
      </c>
      <c r="G101" s="54">
        <f>'COG-M'!P707</f>
        <v>966</v>
      </c>
      <c r="H101" s="54">
        <f>'COG-M'!P708</f>
        <v>0</v>
      </c>
      <c r="I101" s="54">
        <f>'COG-M'!P709</f>
        <v>0</v>
      </c>
      <c r="J101" s="54">
        <f>'COG-M'!P710</f>
        <v>160923</v>
      </c>
      <c r="K101" s="54">
        <f>'COG-M'!P711</f>
        <v>0</v>
      </c>
      <c r="L101" s="54">
        <f>'COG-M'!P712</f>
        <v>0</v>
      </c>
      <c r="M101" s="55">
        <f t="shared" si="24"/>
        <v>765246</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35287</v>
      </c>
      <c r="K102" s="54">
        <f>'COG-M'!P721</f>
        <v>0</v>
      </c>
      <c r="L102" s="54">
        <f>'COG-M'!P722</f>
        <v>0</v>
      </c>
      <c r="M102" s="55">
        <f t="shared" si="24"/>
        <v>35287</v>
      </c>
    </row>
    <row r="103" spans="1:13" x14ac:dyDescent="0.25">
      <c r="A103" s="115">
        <v>298</v>
      </c>
      <c r="B103" s="88" t="s">
        <v>2273</v>
      </c>
      <c r="C103" s="116">
        <f>'COG-M'!P723</f>
        <v>135709</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135709</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36950517</v>
      </c>
      <c r="D105" s="77">
        <f t="shared" ref="D105:M105" si="25">D106+D116+D126+D136+D146+D156+D164+D174+D180</f>
        <v>0</v>
      </c>
      <c r="E105" s="77">
        <f t="shared" si="25"/>
        <v>0</v>
      </c>
      <c r="F105" s="77">
        <f t="shared" si="25"/>
        <v>0</v>
      </c>
      <c r="G105" s="77">
        <f t="shared" si="25"/>
        <v>10658065</v>
      </c>
      <c r="H105" s="77">
        <f t="shared" si="25"/>
        <v>2926038</v>
      </c>
      <c r="I105" s="77">
        <f t="shared" si="25"/>
        <v>0</v>
      </c>
      <c r="J105" s="77">
        <f t="shared" si="25"/>
        <v>23128185</v>
      </c>
      <c r="K105" s="77">
        <f t="shared" si="25"/>
        <v>245168</v>
      </c>
      <c r="L105" s="77">
        <f t="shared" si="25"/>
        <v>0</v>
      </c>
      <c r="M105" s="77">
        <f t="shared" si="25"/>
        <v>73907973</v>
      </c>
    </row>
    <row r="106" spans="1:13" x14ac:dyDescent="0.25">
      <c r="A106" s="121">
        <v>3100</v>
      </c>
      <c r="B106" s="122" t="s">
        <v>2276</v>
      </c>
      <c r="C106" s="72">
        <f>SUM(C107:C115)</f>
        <v>2545861</v>
      </c>
      <c r="D106" s="73">
        <f t="shared" ref="D106:M106" si="26">SUM(D107:D115)</f>
        <v>0</v>
      </c>
      <c r="E106" s="73">
        <f t="shared" si="26"/>
        <v>0</v>
      </c>
      <c r="F106" s="73">
        <f t="shared" si="26"/>
        <v>0</v>
      </c>
      <c r="G106" s="73">
        <f t="shared" si="26"/>
        <v>0</v>
      </c>
      <c r="H106" s="73">
        <f t="shared" si="26"/>
        <v>0</v>
      </c>
      <c r="I106" s="73">
        <f t="shared" si="26"/>
        <v>0</v>
      </c>
      <c r="J106" s="73">
        <f t="shared" si="26"/>
        <v>21958999</v>
      </c>
      <c r="K106" s="73">
        <f t="shared" si="26"/>
        <v>0</v>
      </c>
      <c r="L106" s="73">
        <f t="shared" si="26"/>
        <v>0</v>
      </c>
      <c r="M106" s="73">
        <f t="shared" si="26"/>
        <v>24504860</v>
      </c>
    </row>
    <row r="107" spans="1:13" x14ac:dyDescent="0.25">
      <c r="A107" s="115">
        <v>311</v>
      </c>
      <c r="B107" s="88" t="s">
        <v>2277</v>
      </c>
      <c r="C107" s="116">
        <f>'COG-M'!P745</f>
        <v>2126682</v>
      </c>
      <c r="D107" s="54">
        <f>'COG-M'!P746</f>
        <v>0</v>
      </c>
      <c r="E107" s="54">
        <f>'COG-M'!P747</f>
        <v>0</v>
      </c>
      <c r="F107" s="54">
        <f>'COG-M'!P748</f>
        <v>0</v>
      </c>
      <c r="G107" s="54">
        <f>'COG-M'!P749</f>
        <v>0</v>
      </c>
      <c r="H107" s="54">
        <f>'COG-M'!P750</f>
        <v>0</v>
      </c>
      <c r="I107" s="54">
        <f>'COG-M'!P751</f>
        <v>0</v>
      </c>
      <c r="J107" s="54">
        <f>'COG-M'!P752</f>
        <v>21915360</v>
      </c>
      <c r="K107" s="54">
        <f>'COG-M'!P753</f>
        <v>0</v>
      </c>
      <c r="L107" s="54">
        <f>'COG-M'!P754</f>
        <v>0</v>
      </c>
      <c r="M107" s="55">
        <f t="shared" ref="M107:M115" si="27">SUM(C107:L107)</f>
        <v>24042042</v>
      </c>
    </row>
    <row r="108" spans="1:13" x14ac:dyDescent="0.25">
      <c r="A108" s="115">
        <v>312</v>
      </c>
      <c r="B108" s="88" t="s">
        <v>2278</v>
      </c>
      <c r="C108" s="116">
        <f>'COG-M'!P755</f>
        <v>1006</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1006</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367715</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367715</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9487</v>
      </c>
      <c r="D112" s="54">
        <f>'COG-M'!P796</f>
        <v>0</v>
      </c>
      <c r="E112" s="54">
        <f>'COG-M'!P797</f>
        <v>0</v>
      </c>
      <c r="F112" s="54">
        <f>'COG-M'!P798</f>
        <v>0</v>
      </c>
      <c r="G112" s="54">
        <f>'COG-M'!P799</f>
        <v>0</v>
      </c>
      <c r="H112" s="54">
        <f>'COG-M'!P800</f>
        <v>0</v>
      </c>
      <c r="I112" s="54">
        <f>'COG-M'!P801</f>
        <v>0</v>
      </c>
      <c r="J112" s="54">
        <f>'COG-M'!P802</f>
        <v>43639</v>
      </c>
      <c r="K112" s="54">
        <f>'COG-M'!P803</f>
        <v>0</v>
      </c>
      <c r="L112" s="54">
        <f>'COG-M'!P804</f>
        <v>0</v>
      </c>
      <c r="M112" s="55">
        <f t="shared" si="27"/>
        <v>53126</v>
      </c>
    </row>
    <row r="113" spans="1:13" x14ac:dyDescent="0.25">
      <c r="A113" s="115">
        <v>317</v>
      </c>
      <c r="B113" s="88" t="s">
        <v>2283</v>
      </c>
      <c r="C113" s="116">
        <f>'COG-M'!P805</f>
        <v>37931</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37931</v>
      </c>
    </row>
    <row r="114" spans="1:13" x14ac:dyDescent="0.25">
      <c r="A114" s="115">
        <v>318</v>
      </c>
      <c r="B114" s="88" t="s">
        <v>2284</v>
      </c>
      <c r="C114" s="116">
        <f>'COG-M'!P815</f>
        <v>3040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3040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6167309</v>
      </c>
      <c r="D116" s="73">
        <f t="shared" ref="D116:M116" si="28">SUM(D117:D125)</f>
        <v>0</v>
      </c>
      <c r="E116" s="73">
        <f t="shared" si="28"/>
        <v>0</v>
      </c>
      <c r="F116" s="73">
        <f t="shared" si="28"/>
        <v>0</v>
      </c>
      <c r="G116" s="73">
        <f t="shared" si="28"/>
        <v>0</v>
      </c>
      <c r="H116" s="73">
        <f t="shared" si="28"/>
        <v>0</v>
      </c>
      <c r="I116" s="73">
        <f t="shared" si="28"/>
        <v>0</v>
      </c>
      <c r="J116" s="73">
        <f t="shared" si="28"/>
        <v>0</v>
      </c>
      <c r="K116" s="73">
        <f t="shared" si="28"/>
        <v>0</v>
      </c>
      <c r="L116" s="73">
        <f t="shared" si="28"/>
        <v>0</v>
      </c>
      <c r="M116" s="73">
        <f t="shared" si="28"/>
        <v>6167309</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969820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969820</v>
      </c>
    </row>
    <row r="119" spans="1:13" ht="30" x14ac:dyDescent="0.25">
      <c r="A119" s="115">
        <v>323</v>
      </c>
      <c r="B119" s="88" t="s">
        <v>2289</v>
      </c>
      <c r="C119" s="116">
        <f>'COG-M'!P856</f>
        <v>382589</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382589</v>
      </c>
    </row>
    <row r="120" spans="1:13" x14ac:dyDescent="0.25">
      <c r="A120" s="115">
        <v>324</v>
      </c>
      <c r="B120" s="88" t="s">
        <v>2290</v>
      </c>
      <c r="C120" s="116">
        <f>'COG-M'!P866</f>
        <v>1824</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1824</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4051238</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4051238</v>
      </c>
    </row>
    <row r="123" spans="1:13" x14ac:dyDescent="0.25">
      <c r="A123" s="115">
        <v>327</v>
      </c>
      <c r="B123" s="88" t="s">
        <v>2293</v>
      </c>
      <c r="C123" s="116">
        <f>'COG-M'!P896</f>
        <v>482837</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482837</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279001</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279001</v>
      </c>
    </row>
    <row r="126" spans="1:13" x14ac:dyDescent="0.25">
      <c r="A126" s="121">
        <v>3300</v>
      </c>
      <c r="B126" s="122" t="s">
        <v>2915</v>
      </c>
      <c r="C126" s="72">
        <f>SUM(C127:C135)</f>
        <v>1998203</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1998203</v>
      </c>
    </row>
    <row r="127" spans="1:13" x14ac:dyDescent="0.25">
      <c r="A127" s="115">
        <v>331</v>
      </c>
      <c r="B127" s="88" t="s">
        <v>2297</v>
      </c>
      <c r="C127" s="116">
        <f>'COG-M'!P927</f>
        <v>653950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653950</v>
      </c>
    </row>
    <row r="128" spans="1:13" x14ac:dyDescent="0.25">
      <c r="A128" s="115">
        <v>332</v>
      </c>
      <c r="B128" s="88" t="s">
        <v>2298</v>
      </c>
      <c r="C128" s="116">
        <f>'COG-M'!P937</f>
        <v>869280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869280</v>
      </c>
    </row>
    <row r="129" spans="1:13" ht="30" x14ac:dyDescent="0.25">
      <c r="A129" s="115">
        <v>333</v>
      </c>
      <c r="B129" s="88" t="s">
        <v>2299</v>
      </c>
      <c r="C129" s="116">
        <f>'COG-M'!P947</f>
        <v>395202</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395202</v>
      </c>
    </row>
    <row r="130" spans="1:13" x14ac:dyDescent="0.25">
      <c r="A130" s="115">
        <v>334</v>
      </c>
      <c r="B130" s="88" t="s">
        <v>2300</v>
      </c>
      <c r="C130" s="116">
        <f>'COG-M'!P957</f>
        <v>10735</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10735</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69036</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69036</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1684704</v>
      </c>
      <c r="D136" s="73">
        <f t="shared" ref="D136:M136" si="32">SUM(D137:D145)</f>
        <v>0</v>
      </c>
      <c r="E136" s="73">
        <f t="shared" si="32"/>
        <v>0</v>
      </c>
      <c r="F136" s="73">
        <f t="shared" si="32"/>
        <v>0</v>
      </c>
      <c r="G136" s="73">
        <f t="shared" si="32"/>
        <v>18427</v>
      </c>
      <c r="H136" s="73">
        <f t="shared" si="32"/>
        <v>0</v>
      </c>
      <c r="I136" s="73">
        <f t="shared" si="32"/>
        <v>0</v>
      </c>
      <c r="J136" s="73">
        <f t="shared" si="32"/>
        <v>175080</v>
      </c>
      <c r="K136" s="73">
        <f t="shared" si="32"/>
        <v>0</v>
      </c>
      <c r="L136" s="73">
        <f t="shared" si="32"/>
        <v>0</v>
      </c>
      <c r="M136" s="73">
        <f t="shared" si="32"/>
        <v>1878211</v>
      </c>
    </row>
    <row r="137" spans="1:13" x14ac:dyDescent="0.25">
      <c r="A137" s="115">
        <v>341</v>
      </c>
      <c r="B137" s="88" t="s">
        <v>2307</v>
      </c>
      <c r="C137" s="116">
        <f>'COG-M'!P1018</f>
        <v>490825</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490825</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29508</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29508</v>
      </c>
    </row>
    <row r="141" spans="1:13" x14ac:dyDescent="0.25">
      <c r="A141" s="115">
        <v>345</v>
      </c>
      <c r="B141" s="88" t="s">
        <v>2311</v>
      </c>
      <c r="C141" s="116">
        <f>'COG-M'!P1058</f>
        <v>1162871</v>
      </c>
      <c r="D141" s="54">
        <f>'COG-M'!P1059</f>
        <v>0</v>
      </c>
      <c r="E141" s="54">
        <f>'COG-M'!P1060</f>
        <v>0</v>
      </c>
      <c r="F141" s="54">
        <f>'COG-M'!P1061</f>
        <v>0</v>
      </c>
      <c r="G141" s="54">
        <f>'COG-M'!P1062</f>
        <v>18427</v>
      </c>
      <c r="H141" s="54">
        <f>'COG-M'!P1063</f>
        <v>0</v>
      </c>
      <c r="I141" s="54">
        <f>'COG-M'!P1064</f>
        <v>0</v>
      </c>
      <c r="J141" s="54">
        <f>'COG-M'!P1065</f>
        <v>175080</v>
      </c>
      <c r="K141" s="54">
        <f>'COG-M'!P1066</f>
        <v>0</v>
      </c>
      <c r="L141" s="54">
        <f>'COG-M'!P1067</f>
        <v>0</v>
      </c>
      <c r="M141" s="55">
        <f t="shared" si="33"/>
        <v>1356378</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1500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1500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15165705</v>
      </c>
      <c r="D146" s="73">
        <f t="shared" ref="D146:M146" si="34">SUM(D147:D155)</f>
        <v>0</v>
      </c>
      <c r="E146" s="73">
        <f t="shared" si="34"/>
        <v>0</v>
      </c>
      <c r="F146" s="73">
        <f t="shared" si="34"/>
        <v>0</v>
      </c>
      <c r="G146" s="73">
        <f t="shared" si="34"/>
        <v>10639638</v>
      </c>
      <c r="H146" s="73">
        <f t="shared" si="34"/>
        <v>2926038</v>
      </c>
      <c r="I146" s="73">
        <f t="shared" si="34"/>
        <v>0</v>
      </c>
      <c r="J146" s="73">
        <f t="shared" si="34"/>
        <v>994106</v>
      </c>
      <c r="K146" s="73">
        <f t="shared" si="34"/>
        <v>0</v>
      </c>
      <c r="L146" s="73">
        <f t="shared" si="34"/>
        <v>0</v>
      </c>
      <c r="M146" s="73">
        <f t="shared" si="34"/>
        <v>29725487</v>
      </c>
    </row>
    <row r="147" spans="1:13" x14ac:dyDescent="0.25">
      <c r="A147" s="115">
        <v>351</v>
      </c>
      <c r="B147" s="88" t="s">
        <v>2317</v>
      </c>
      <c r="C147" s="116">
        <f>'COG-M'!P1109</f>
        <v>6496856</v>
      </c>
      <c r="D147" s="54">
        <f>'COG-M'!P1110</f>
        <v>0</v>
      </c>
      <c r="E147" s="54">
        <f>'COG-M'!P1111</f>
        <v>0</v>
      </c>
      <c r="F147" s="54">
        <f>'COG-M'!P1112</f>
        <v>0</v>
      </c>
      <c r="G147" s="54">
        <f>'COG-M'!P1113</f>
        <v>0</v>
      </c>
      <c r="H147" s="54">
        <f>'COG-M'!P1114</f>
        <v>0</v>
      </c>
      <c r="I147" s="54">
        <f>'COG-M'!P1115</f>
        <v>0</v>
      </c>
      <c r="J147" s="54">
        <f>'COG-M'!P1116</f>
        <v>527214</v>
      </c>
      <c r="K147" s="54">
        <f>'COG-M'!P1117</f>
        <v>0</v>
      </c>
      <c r="L147" s="54">
        <f>'COG-M'!P1118</f>
        <v>0</v>
      </c>
      <c r="M147" s="55">
        <f t="shared" ref="M147:M155" si="35">SUM(C147:L147)</f>
        <v>7024070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30288</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30288</v>
      </c>
    </row>
    <row r="150" spans="1:13" ht="30" x14ac:dyDescent="0.25">
      <c r="A150" s="115">
        <v>354</v>
      </c>
      <c r="B150" s="88" t="s">
        <v>2320</v>
      </c>
      <c r="C150" s="116">
        <f>'COG-M'!P1139</f>
        <v>312114</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312114</v>
      </c>
    </row>
    <row r="151" spans="1:13" x14ac:dyDescent="0.25">
      <c r="A151" s="115">
        <v>355</v>
      </c>
      <c r="B151" s="88" t="s">
        <v>2321</v>
      </c>
      <c r="C151" s="116">
        <f>'COG-M'!P1149</f>
        <v>1420662</v>
      </c>
      <c r="D151" s="54">
        <f>'COG-M'!P1150</f>
        <v>0</v>
      </c>
      <c r="E151" s="54">
        <f>'COG-M'!P1151</f>
        <v>0</v>
      </c>
      <c r="F151" s="54">
        <f>'COG-M'!P1152</f>
        <v>0</v>
      </c>
      <c r="G151" s="54">
        <f>'COG-M'!P1153</f>
        <v>0</v>
      </c>
      <c r="H151" s="54">
        <f>'COG-M'!P1154</f>
        <v>0</v>
      </c>
      <c r="I151" s="54">
        <f>'COG-M'!P1155</f>
        <v>0</v>
      </c>
      <c r="J151" s="54">
        <f>'COG-M'!P1156</f>
        <v>285422</v>
      </c>
      <c r="K151" s="54">
        <f>'COG-M'!P1157</f>
        <v>0</v>
      </c>
      <c r="L151" s="54">
        <f>'COG-M'!P1158</f>
        <v>0</v>
      </c>
      <c r="M151" s="55">
        <f t="shared" si="35"/>
        <v>1706084</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177236</v>
      </c>
      <c r="K152" s="54">
        <f>'COG-M'!P1167</f>
        <v>0</v>
      </c>
      <c r="L152" s="54">
        <f>'COG-M'!P1168</f>
        <v>0</v>
      </c>
      <c r="M152" s="55">
        <f t="shared" si="35"/>
        <v>177236</v>
      </c>
    </row>
    <row r="153" spans="1:13" ht="30" x14ac:dyDescent="0.25">
      <c r="A153" s="115">
        <v>357</v>
      </c>
      <c r="B153" s="88" t="s">
        <v>2323</v>
      </c>
      <c r="C153" s="116">
        <f>'COG-M'!P1169</f>
        <v>99229</v>
      </c>
      <c r="D153" s="54">
        <f>'COG-M'!P1170</f>
        <v>0</v>
      </c>
      <c r="E153" s="54">
        <f>'COG-M'!P1171</f>
        <v>0</v>
      </c>
      <c r="F153" s="54">
        <f>'COG-M'!P1172</f>
        <v>0</v>
      </c>
      <c r="G153" s="54">
        <f>'COG-M'!P1173</f>
        <v>0</v>
      </c>
      <c r="H153" s="54">
        <f>'COG-M'!P1174</f>
        <v>0</v>
      </c>
      <c r="I153" s="54">
        <f>'COG-M'!P1175</f>
        <v>0</v>
      </c>
      <c r="J153" s="54">
        <f>'COG-M'!P1176</f>
        <v>4234</v>
      </c>
      <c r="K153" s="54">
        <f>'COG-M'!P1177</f>
        <v>0</v>
      </c>
      <c r="L153" s="54">
        <f>'COG-M'!P1178</f>
        <v>0</v>
      </c>
      <c r="M153" s="55">
        <f t="shared" si="35"/>
        <v>103463</v>
      </c>
    </row>
    <row r="154" spans="1:13" x14ac:dyDescent="0.25">
      <c r="A154" s="115">
        <v>358</v>
      </c>
      <c r="B154" s="88" t="s">
        <v>2324</v>
      </c>
      <c r="C154" s="116">
        <f>'COG-M'!P1179</f>
        <v>6618781</v>
      </c>
      <c r="D154" s="54">
        <f>'COG-M'!P1180</f>
        <v>0</v>
      </c>
      <c r="E154" s="54">
        <f>'COG-M'!P1181</f>
        <v>0</v>
      </c>
      <c r="F154" s="54">
        <f>'COG-M'!P1182</f>
        <v>0</v>
      </c>
      <c r="G154" s="54">
        <f>'COG-M'!P1183</f>
        <v>10639638</v>
      </c>
      <c r="H154" s="54">
        <f>'COG-M'!P1184</f>
        <v>2926038</v>
      </c>
      <c r="I154" s="54">
        <f>'COG-M'!P1185</f>
        <v>0</v>
      </c>
      <c r="J154" s="54">
        <f>'COG-M'!P1186</f>
        <v>0</v>
      </c>
      <c r="K154" s="54">
        <f>'COG-M'!P1187</f>
        <v>0</v>
      </c>
      <c r="L154" s="54">
        <f>'COG-M'!P1188</f>
        <v>0</v>
      </c>
      <c r="M154" s="55">
        <f t="shared" si="35"/>
        <v>20184457</v>
      </c>
    </row>
    <row r="155" spans="1:13" x14ac:dyDescent="0.25">
      <c r="A155" s="115">
        <v>359</v>
      </c>
      <c r="B155" s="88" t="s">
        <v>2325</v>
      </c>
      <c r="C155" s="116">
        <f>'COG-M'!P1189</f>
        <v>187775</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187775</v>
      </c>
    </row>
    <row r="156" spans="1:13" x14ac:dyDescent="0.25">
      <c r="A156" s="121">
        <v>3600</v>
      </c>
      <c r="B156" s="122" t="s">
        <v>2917</v>
      </c>
      <c r="C156" s="72">
        <f>SUM(C157:C163)</f>
        <v>74849</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74849</v>
      </c>
    </row>
    <row r="157" spans="1:13" ht="30" x14ac:dyDescent="0.25">
      <c r="A157" s="115">
        <v>361</v>
      </c>
      <c r="B157" s="88" t="s">
        <v>2327</v>
      </c>
      <c r="C157" s="116">
        <f>'COG-M'!P1200</f>
        <v>74849</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74849</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158193</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158193</v>
      </c>
    </row>
    <row r="165" spans="1:13" x14ac:dyDescent="0.25">
      <c r="A165" s="115">
        <v>371</v>
      </c>
      <c r="B165" s="88" t="s">
        <v>2335</v>
      </c>
      <c r="C165" s="116">
        <f>'COG-M'!P1271</f>
        <v>4885</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4885</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5736</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5736</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147572</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147572</v>
      </c>
    </row>
    <row r="174" spans="1:13" x14ac:dyDescent="0.25">
      <c r="A174" s="121">
        <v>3800</v>
      </c>
      <c r="B174" s="122" t="s">
        <v>2344</v>
      </c>
      <c r="C174" s="72">
        <f>SUM(C175:C179)</f>
        <v>4098393</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245168</v>
      </c>
      <c r="L174" s="73">
        <f t="shared" si="40"/>
        <v>0</v>
      </c>
      <c r="M174" s="73">
        <f t="shared" si="40"/>
        <v>4343561</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3939828</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3939828</v>
      </c>
    </row>
    <row r="177" spans="1:13" x14ac:dyDescent="0.25">
      <c r="A177" s="115">
        <v>383</v>
      </c>
      <c r="B177" s="88" t="s">
        <v>2347</v>
      </c>
      <c r="C177" s="116">
        <f>'COG-M'!P1382</f>
        <v>158565</v>
      </c>
      <c r="D177" s="54">
        <f>'COG-M'!P1383</f>
        <v>0</v>
      </c>
      <c r="E177" s="54">
        <f>'COG-M'!P1384</f>
        <v>0</v>
      </c>
      <c r="F177" s="54">
        <f>'COG-M'!P1385</f>
        <v>0</v>
      </c>
      <c r="G177" s="54">
        <f>'COG-M'!P1386</f>
        <v>0</v>
      </c>
      <c r="H177" s="54">
        <f>'COG-M'!P1387</f>
        <v>0</v>
      </c>
      <c r="I177" s="54">
        <f>'COG-M'!P1388</f>
        <v>0</v>
      </c>
      <c r="J177" s="54">
        <f>'COG-M'!P1389</f>
        <v>0</v>
      </c>
      <c r="K177" s="54">
        <f>'COG-M'!P1390</f>
        <v>245168</v>
      </c>
      <c r="L177" s="54">
        <f>'COG-M'!P1391</f>
        <v>0</v>
      </c>
      <c r="M177" s="55">
        <f>SUM(C177:L177)</f>
        <v>403733</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5057300</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5057300</v>
      </c>
    </row>
    <row r="181" spans="1:13" x14ac:dyDescent="0.25">
      <c r="A181" s="115">
        <v>391</v>
      </c>
      <c r="B181" s="88" t="s">
        <v>2351</v>
      </c>
      <c r="C181" s="116">
        <f>'COG-M'!P1413</f>
        <v>105276</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105276</v>
      </c>
    </row>
    <row r="182" spans="1:13" x14ac:dyDescent="0.25">
      <c r="A182" s="115">
        <v>392</v>
      </c>
      <c r="B182" s="88" t="s">
        <v>2352</v>
      </c>
      <c r="C182" s="116">
        <f>'COG-M'!P1423</f>
        <v>658491</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658491</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4240297</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4240297</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53236</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53236</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5213792</v>
      </c>
      <c r="D190" s="77">
        <f t="shared" ref="D190:M190" si="43">D191+D201+D207+D217+D226+D230+D238+D240+D246</f>
        <v>0</v>
      </c>
      <c r="E190" s="77">
        <f t="shared" si="43"/>
        <v>0</v>
      </c>
      <c r="F190" s="77">
        <f t="shared" si="43"/>
        <v>0</v>
      </c>
      <c r="G190" s="77">
        <f t="shared" si="43"/>
        <v>9850681</v>
      </c>
      <c r="H190" s="77">
        <f t="shared" si="43"/>
        <v>2845311</v>
      </c>
      <c r="I190" s="77">
        <f t="shared" si="43"/>
        <v>0</v>
      </c>
      <c r="J190" s="77">
        <f t="shared" si="43"/>
        <v>0</v>
      </c>
      <c r="K190" s="77">
        <f t="shared" si="43"/>
        <v>0</v>
      </c>
      <c r="L190" s="77">
        <f t="shared" si="43"/>
        <v>0</v>
      </c>
      <c r="M190" s="77">
        <f t="shared" si="43"/>
        <v>17909784</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1000000</v>
      </c>
      <c r="D201" s="73">
        <f t="shared" ref="D201:L201" si="46">SUM(D202:D206)</f>
        <v>0</v>
      </c>
      <c r="E201" s="73">
        <f t="shared" si="46"/>
        <v>0</v>
      </c>
      <c r="F201" s="73">
        <f t="shared" si="46"/>
        <v>0</v>
      </c>
      <c r="G201" s="73">
        <f t="shared" si="46"/>
        <v>4100000</v>
      </c>
      <c r="H201" s="73">
        <f t="shared" si="46"/>
        <v>0</v>
      </c>
      <c r="I201" s="73">
        <f t="shared" si="46"/>
        <v>0</v>
      </c>
      <c r="J201" s="73">
        <f t="shared" si="46"/>
        <v>0</v>
      </c>
      <c r="K201" s="73">
        <f t="shared" si="46"/>
        <v>0</v>
      </c>
      <c r="L201" s="73">
        <f t="shared" si="46"/>
        <v>0</v>
      </c>
      <c r="M201" s="73">
        <f>SUM(M202:M206)</f>
        <v>5100000</v>
      </c>
    </row>
    <row r="202" spans="1:13" ht="30" x14ac:dyDescent="0.25">
      <c r="A202" s="115">
        <v>421</v>
      </c>
      <c r="B202" s="88" t="s">
        <v>2371</v>
      </c>
      <c r="C202" s="116">
        <f>'COG-M'!P1524</f>
        <v>1000000</v>
      </c>
      <c r="D202" s="54">
        <f>'COG-M'!P1525</f>
        <v>0</v>
      </c>
      <c r="E202" s="54">
        <f>'COG-M'!P1526</f>
        <v>0</v>
      </c>
      <c r="F202" s="54">
        <f>'COG-M'!P1527</f>
        <v>0</v>
      </c>
      <c r="G202" s="54">
        <f>'COG-M'!P1528</f>
        <v>4100000</v>
      </c>
      <c r="H202" s="54">
        <f>'COG-M'!P1529</f>
        <v>0</v>
      </c>
      <c r="I202" s="54">
        <f>'COG-M'!P1530</f>
        <v>0</v>
      </c>
      <c r="J202" s="54">
        <f>'COG-M'!P1531</f>
        <v>0</v>
      </c>
      <c r="K202" s="54">
        <f>'COG-M'!P1532</f>
        <v>0</v>
      </c>
      <c r="L202" s="54">
        <f>'COG-M'!P1533</f>
        <v>0</v>
      </c>
      <c r="M202" s="55">
        <f>SUM(C202:L202)</f>
        <v>5100000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4213792</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4213792</v>
      </c>
    </row>
    <row r="218" spans="1:13" x14ac:dyDescent="0.25">
      <c r="A218" s="115">
        <v>441</v>
      </c>
      <c r="B218" s="88" t="s">
        <v>2387</v>
      </c>
      <c r="C218" s="116">
        <f>'COG-M'!P1621</f>
        <v>4146133</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4146133</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67659</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67659</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5750681</v>
      </c>
      <c r="H226" s="73">
        <f t="shared" si="51"/>
        <v>0</v>
      </c>
      <c r="I226" s="73">
        <f t="shared" si="51"/>
        <v>0</v>
      </c>
      <c r="J226" s="73">
        <f t="shared" si="51"/>
        <v>0</v>
      </c>
      <c r="K226" s="73">
        <f t="shared" si="51"/>
        <v>0</v>
      </c>
      <c r="L226" s="73">
        <f t="shared" si="51"/>
        <v>0</v>
      </c>
      <c r="M226" s="73">
        <f t="shared" si="51"/>
        <v>5750681</v>
      </c>
    </row>
    <row r="227" spans="1:13" x14ac:dyDescent="0.25">
      <c r="A227" s="115">
        <v>451</v>
      </c>
      <c r="B227" s="88" t="s">
        <v>2396</v>
      </c>
      <c r="C227" s="116">
        <f>'COG-M'!P1702</f>
        <v>0</v>
      </c>
      <c r="D227" s="54">
        <f>'COG-M'!P1703</f>
        <v>0</v>
      </c>
      <c r="E227" s="54">
        <f>'COG-M'!P1704</f>
        <v>0</v>
      </c>
      <c r="F227" s="54">
        <f>'COG-M'!P1705</f>
        <v>0</v>
      </c>
      <c r="G227" s="54">
        <f>'COG-M'!P1706</f>
        <v>5750681</v>
      </c>
      <c r="H227" s="54">
        <f>'COG-M'!P1707</f>
        <v>0</v>
      </c>
      <c r="I227" s="54">
        <f>'COG-M'!P1708</f>
        <v>0</v>
      </c>
      <c r="J227" s="54">
        <f>'COG-M'!P1709</f>
        <v>0</v>
      </c>
      <c r="K227" s="54">
        <f>'COG-M'!P1710</f>
        <v>0</v>
      </c>
      <c r="L227" s="54">
        <f>'COG-M'!P1711</f>
        <v>0</v>
      </c>
      <c r="M227" s="55">
        <f>SUM(C227:L227)</f>
        <v>5750681</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2845311</v>
      </c>
      <c r="I230" s="73">
        <f t="shared" si="52"/>
        <v>0</v>
      </c>
      <c r="J230" s="73">
        <f t="shared" si="52"/>
        <v>0</v>
      </c>
      <c r="K230" s="73">
        <f t="shared" si="52"/>
        <v>0</v>
      </c>
      <c r="L230" s="73">
        <f t="shared" si="52"/>
        <v>0</v>
      </c>
      <c r="M230" s="73">
        <f t="shared" si="52"/>
        <v>2845311</v>
      </c>
    </row>
    <row r="231" spans="1:13" x14ac:dyDescent="0.25">
      <c r="A231" s="115">
        <v>461</v>
      </c>
      <c r="B231" s="88" t="s">
        <v>2400</v>
      </c>
      <c r="C231" s="116">
        <f>'COG-M'!P1733</f>
        <v>0</v>
      </c>
      <c r="D231" s="54">
        <f>'COG-M'!P1734</f>
        <v>0</v>
      </c>
      <c r="E231" s="54">
        <f>'COG-M'!P1735</f>
        <v>0</v>
      </c>
      <c r="F231" s="54">
        <f>'COG-M'!P1736</f>
        <v>0</v>
      </c>
      <c r="G231" s="54">
        <f>'COG-M'!P1737</f>
        <v>0</v>
      </c>
      <c r="H231" s="54">
        <f>'COG-M'!P1738</f>
        <v>2845311</v>
      </c>
      <c r="I231" s="54">
        <f>'COG-M'!P1739</f>
        <v>0</v>
      </c>
      <c r="J231" s="54">
        <f>'COG-M'!P1740</f>
        <v>0</v>
      </c>
      <c r="K231" s="54">
        <f>'COG-M'!P1741</f>
        <v>0</v>
      </c>
      <c r="L231" s="54">
        <f>'COG-M'!P1742</f>
        <v>0</v>
      </c>
      <c r="M231" s="55">
        <f t="shared" ref="M231:M237" si="53">SUM(C231:L231)</f>
        <v>2845311</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7342448</v>
      </c>
      <c r="D250" s="77">
        <f t="shared" ref="D250:M250" si="57">D251+D258+D263+D266+D273+D275+D284+D294+D299</f>
        <v>0</v>
      </c>
      <c r="E250" s="77">
        <f t="shared" si="57"/>
        <v>0</v>
      </c>
      <c r="F250" s="77">
        <f t="shared" si="57"/>
        <v>0</v>
      </c>
      <c r="G250" s="77">
        <f t="shared" si="57"/>
        <v>0</v>
      </c>
      <c r="H250" s="77">
        <f t="shared" si="57"/>
        <v>0</v>
      </c>
      <c r="I250" s="77">
        <f t="shared" si="57"/>
        <v>0</v>
      </c>
      <c r="J250" s="77">
        <f t="shared" si="57"/>
        <v>0</v>
      </c>
      <c r="K250" s="77">
        <f t="shared" si="57"/>
        <v>629297</v>
      </c>
      <c r="L250" s="77">
        <f t="shared" si="57"/>
        <v>0</v>
      </c>
      <c r="M250" s="77">
        <f t="shared" si="57"/>
        <v>7971745</v>
      </c>
    </row>
    <row r="251" spans="1:13" x14ac:dyDescent="0.25">
      <c r="A251" s="121">
        <v>5100</v>
      </c>
      <c r="B251" s="122" t="s">
        <v>2927</v>
      </c>
      <c r="C251" s="72">
        <f>SUM(C252:C257)</f>
        <v>526212</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65000</v>
      </c>
      <c r="L251" s="73">
        <f t="shared" si="58"/>
        <v>0</v>
      </c>
      <c r="M251" s="73">
        <f t="shared" si="58"/>
        <v>591212</v>
      </c>
    </row>
    <row r="252" spans="1:13" x14ac:dyDescent="0.25">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526212</v>
      </c>
      <c r="D256" s="54">
        <f>'COG-M'!P1903</f>
        <v>0</v>
      </c>
      <c r="E256" s="54">
        <f>'COG-M'!P1904</f>
        <v>0</v>
      </c>
      <c r="F256" s="54">
        <f>'COG-M'!P1905</f>
        <v>0</v>
      </c>
      <c r="G256" s="54">
        <f>'COG-M'!P1906</f>
        <v>0</v>
      </c>
      <c r="H256" s="54">
        <f>'COG-M'!P1907</f>
        <v>0</v>
      </c>
      <c r="I256" s="54">
        <f>'COG-M'!P1908</f>
        <v>0</v>
      </c>
      <c r="J256" s="54">
        <f>'COG-M'!P1909</f>
        <v>0</v>
      </c>
      <c r="K256" s="54">
        <f>'COG-M'!P1910</f>
        <v>65000</v>
      </c>
      <c r="L256" s="54">
        <f>'COG-M'!P1911</f>
        <v>0</v>
      </c>
      <c r="M256" s="55">
        <f t="shared" si="59"/>
        <v>591212</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4863545</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564297</v>
      </c>
      <c r="L266" s="73">
        <f t="shared" si="62"/>
        <v>0</v>
      </c>
      <c r="M266" s="73">
        <f t="shared" si="62"/>
        <v>5427842</v>
      </c>
    </row>
    <row r="267" spans="1:13" x14ac:dyDescent="0.25">
      <c r="A267" s="115">
        <v>541</v>
      </c>
      <c r="B267" s="88" t="s">
        <v>2436</v>
      </c>
      <c r="C267" s="116">
        <f>'COG-M'!P1985</f>
        <v>4409682</v>
      </c>
      <c r="D267" s="54">
        <f>'COG-M'!P1986</f>
        <v>0</v>
      </c>
      <c r="E267" s="54">
        <f>'COG-M'!P1987</f>
        <v>0</v>
      </c>
      <c r="F267" s="54">
        <f>'COG-M'!P1988</f>
        <v>0</v>
      </c>
      <c r="G267" s="54">
        <f>'COG-M'!P1989</f>
        <v>0</v>
      </c>
      <c r="H267" s="54">
        <f>'COG-M'!P1990</f>
        <v>0</v>
      </c>
      <c r="I267" s="54">
        <f>'COG-M'!P1991</f>
        <v>0</v>
      </c>
      <c r="J267" s="54">
        <f>'COG-M'!P1992</f>
        <v>0</v>
      </c>
      <c r="K267" s="54">
        <f>'COG-M'!P1993</f>
        <v>564297</v>
      </c>
      <c r="L267" s="54">
        <f>'COG-M'!P1994</f>
        <v>0</v>
      </c>
      <c r="M267" s="55">
        <f t="shared" ref="M267:M272" si="63">SUM(C267:L267)</f>
        <v>4973979</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453863</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453863</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273296</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273296</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273296</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273296</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1679395</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1679395</v>
      </c>
    </row>
    <row r="295" spans="1:13" x14ac:dyDescent="0.25">
      <c r="A295" s="115">
        <v>581</v>
      </c>
      <c r="B295" s="88" t="s">
        <v>2463</v>
      </c>
      <c r="C295" s="116">
        <f>'COG-M'!P2229</f>
        <v>1679395</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1679395</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42103384</v>
      </c>
      <c r="D309" s="77">
        <f t="shared" ref="D309:M309" si="72">D310+D319+D328</f>
        <v>0</v>
      </c>
      <c r="E309" s="77">
        <f t="shared" si="72"/>
        <v>0</v>
      </c>
      <c r="F309" s="77">
        <f t="shared" si="72"/>
        <v>0</v>
      </c>
      <c r="G309" s="77">
        <f t="shared" si="72"/>
        <v>0</v>
      </c>
      <c r="H309" s="77">
        <f t="shared" si="72"/>
        <v>0</v>
      </c>
      <c r="I309" s="77">
        <f t="shared" si="72"/>
        <v>0</v>
      </c>
      <c r="J309" s="77">
        <f t="shared" si="72"/>
        <v>22675841</v>
      </c>
      <c r="K309" s="77">
        <f t="shared" si="72"/>
        <v>0</v>
      </c>
      <c r="L309" s="77">
        <f t="shared" si="72"/>
        <v>0</v>
      </c>
      <c r="M309" s="77">
        <f t="shared" si="72"/>
        <v>64779225</v>
      </c>
    </row>
    <row r="310" spans="1:13" x14ac:dyDescent="0.25">
      <c r="A310" s="121">
        <v>6100</v>
      </c>
      <c r="B310" s="122" t="s">
        <v>2935</v>
      </c>
      <c r="C310" s="72">
        <f>SUM(C311:C318)</f>
        <v>14450173</v>
      </c>
      <c r="D310" s="73">
        <f t="shared" ref="D310:M310" si="73">SUM(D311:D318)</f>
        <v>0</v>
      </c>
      <c r="E310" s="73">
        <f t="shared" si="73"/>
        <v>0</v>
      </c>
      <c r="F310" s="73">
        <f t="shared" si="73"/>
        <v>0</v>
      </c>
      <c r="G310" s="73">
        <f t="shared" si="73"/>
        <v>0</v>
      </c>
      <c r="H310" s="73">
        <f t="shared" si="73"/>
        <v>0</v>
      </c>
      <c r="I310" s="73">
        <f t="shared" si="73"/>
        <v>0</v>
      </c>
      <c r="J310" s="73">
        <f t="shared" si="73"/>
        <v>5302552</v>
      </c>
      <c r="K310" s="73">
        <f t="shared" si="73"/>
        <v>0</v>
      </c>
      <c r="L310" s="73">
        <f t="shared" si="73"/>
        <v>0</v>
      </c>
      <c r="M310" s="73">
        <f t="shared" si="73"/>
        <v>19752725</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7156046</v>
      </c>
      <c r="D312" s="54">
        <f>'COG-M'!P2373</f>
        <v>0</v>
      </c>
      <c r="E312" s="54">
        <f>'COG-M'!P2374</f>
        <v>0</v>
      </c>
      <c r="F312" s="54">
        <f>'COG-M'!P2375</f>
        <v>0</v>
      </c>
      <c r="G312" s="54">
        <f>'COG-M'!P2376</f>
        <v>0</v>
      </c>
      <c r="H312" s="54">
        <f>'COG-M'!P2377</f>
        <v>0</v>
      </c>
      <c r="I312" s="54">
        <f>'COG-M'!P2378</f>
        <v>0</v>
      </c>
      <c r="J312" s="54">
        <f>'COG-M'!P2379</f>
        <v>779374</v>
      </c>
      <c r="K312" s="54">
        <f>'COG-M'!P2380</f>
        <v>0</v>
      </c>
      <c r="L312" s="54">
        <f>'COG-M'!P2381</f>
        <v>0</v>
      </c>
      <c r="M312" s="55">
        <f t="shared" si="74"/>
        <v>7935420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7294127</v>
      </c>
      <c r="D315" s="54">
        <f>'COG-M'!P2403</f>
        <v>0</v>
      </c>
      <c r="E315" s="54">
        <f>'COG-M'!P2404</f>
        <v>0</v>
      </c>
      <c r="F315" s="54">
        <f>'COG-M'!P2405</f>
        <v>0</v>
      </c>
      <c r="G315" s="54">
        <f>'COG-M'!P2406</f>
        <v>0</v>
      </c>
      <c r="H315" s="54">
        <f>'COG-M'!P2407</f>
        <v>0</v>
      </c>
      <c r="I315" s="54">
        <f>'COG-M'!P2408</f>
        <v>0</v>
      </c>
      <c r="J315" s="54">
        <f>'COG-M'!P2409</f>
        <v>4523178</v>
      </c>
      <c r="K315" s="54">
        <f>'COG-M'!P2410</f>
        <v>0</v>
      </c>
      <c r="L315" s="54">
        <f>'COG-M'!P2411</f>
        <v>0</v>
      </c>
      <c r="M315" s="55">
        <f t="shared" si="74"/>
        <v>11817305</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27653211</v>
      </c>
      <c r="D319" s="73">
        <f t="shared" ref="D319:M319" si="75">SUM(D320:D327)</f>
        <v>0</v>
      </c>
      <c r="E319" s="73">
        <f t="shared" si="75"/>
        <v>0</v>
      </c>
      <c r="F319" s="73">
        <f t="shared" si="75"/>
        <v>0</v>
      </c>
      <c r="G319" s="73">
        <f t="shared" si="75"/>
        <v>0</v>
      </c>
      <c r="H319" s="73">
        <f t="shared" si="75"/>
        <v>0</v>
      </c>
      <c r="I319" s="73">
        <f t="shared" si="75"/>
        <v>0</v>
      </c>
      <c r="J319" s="73">
        <f t="shared" si="75"/>
        <v>17373289</v>
      </c>
      <c r="K319" s="73">
        <f t="shared" si="75"/>
        <v>0</v>
      </c>
      <c r="L319" s="73">
        <f t="shared" si="75"/>
        <v>0</v>
      </c>
      <c r="M319" s="73">
        <f t="shared" si="75"/>
        <v>45026500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576001</v>
      </c>
      <c r="D321" s="54">
        <f>'COG-M'!P2454</f>
        <v>0</v>
      </c>
      <c r="E321" s="54">
        <f>'COG-M'!P2455</f>
        <v>0</v>
      </c>
      <c r="F321" s="54">
        <f>'COG-M'!P2456</f>
        <v>0</v>
      </c>
      <c r="G321" s="54">
        <f>'COG-M'!P2457</f>
        <v>0</v>
      </c>
      <c r="H321" s="54">
        <f>'COG-M'!P2458</f>
        <v>0</v>
      </c>
      <c r="I321" s="54">
        <f>'COG-M'!P2459</f>
        <v>0</v>
      </c>
      <c r="J321" s="54">
        <f>'COG-M'!P2460</f>
        <v>1936619</v>
      </c>
      <c r="K321" s="54">
        <f>'COG-M'!P2461</f>
        <v>0</v>
      </c>
      <c r="L321" s="54">
        <f>'COG-M'!P2462</f>
        <v>0</v>
      </c>
      <c r="M321" s="55">
        <f t="shared" si="76"/>
        <v>2512620</v>
      </c>
    </row>
    <row r="322" spans="1:13" ht="30" x14ac:dyDescent="0.25">
      <c r="A322" s="115">
        <v>623</v>
      </c>
      <c r="B322" s="88" t="s">
        <v>2489</v>
      </c>
      <c r="C322" s="116">
        <f>'COG-M'!P2463</f>
        <v>23460700</v>
      </c>
      <c r="D322" s="54">
        <f>'COG-M'!P2464</f>
        <v>0</v>
      </c>
      <c r="E322" s="54">
        <f>'COG-M'!P2465</f>
        <v>0</v>
      </c>
      <c r="F322" s="54">
        <f>'COG-M'!P2466</f>
        <v>0</v>
      </c>
      <c r="G322" s="54">
        <f>'COG-M'!P2467</f>
        <v>0</v>
      </c>
      <c r="H322" s="54">
        <f>'COG-M'!P2468</f>
        <v>0</v>
      </c>
      <c r="I322" s="54">
        <f>'COG-M'!P2469</f>
        <v>0</v>
      </c>
      <c r="J322" s="54">
        <f>'COG-M'!P2470</f>
        <v>5327000</v>
      </c>
      <c r="K322" s="54">
        <f>'COG-M'!P2471</f>
        <v>0</v>
      </c>
      <c r="L322" s="54">
        <f>'COG-M'!P2472</f>
        <v>0</v>
      </c>
      <c r="M322" s="55">
        <f t="shared" si="76"/>
        <v>28787700</v>
      </c>
    </row>
    <row r="323" spans="1:13" x14ac:dyDescent="0.25">
      <c r="A323" s="115">
        <v>624</v>
      </c>
      <c r="B323" s="88" t="s">
        <v>2482</v>
      </c>
      <c r="C323" s="116">
        <f>'COG-M'!P2473</f>
        <v>3616510</v>
      </c>
      <c r="D323" s="54">
        <f>'COG-M'!P2474</f>
        <v>0</v>
      </c>
      <c r="E323" s="54">
        <f>'COG-M'!P2475</f>
        <v>0</v>
      </c>
      <c r="F323" s="54">
        <f>'COG-M'!P2476</f>
        <v>0</v>
      </c>
      <c r="G323" s="54">
        <f>'COG-M'!P2477</f>
        <v>0</v>
      </c>
      <c r="H323" s="54">
        <f>'COG-M'!P2478</f>
        <v>0</v>
      </c>
      <c r="I323" s="54">
        <f>'COG-M'!P2479</f>
        <v>0</v>
      </c>
      <c r="J323" s="54">
        <f>'COG-M'!P2480</f>
        <v>10109670</v>
      </c>
      <c r="K323" s="54">
        <f>'COG-M'!P2481</f>
        <v>0</v>
      </c>
      <c r="L323" s="54">
        <f>'COG-M'!P2482</f>
        <v>0</v>
      </c>
      <c r="M323" s="55">
        <f t="shared" si="76"/>
        <v>13726180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0</v>
      </c>
      <c r="G397" s="77">
        <f t="shared" si="95"/>
        <v>11501551</v>
      </c>
      <c r="H397" s="77">
        <f t="shared" si="95"/>
        <v>0</v>
      </c>
      <c r="I397" s="77">
        <f t="shared" si="95"/>
        <v>0</v>
      </c>
      <c r="J397" s="77">
        <f t="shared" si="95"/>
        <v>3125795</v>
      </c>
      <c r="K397" s="77">
        <f t="shared" si="95"/>
        <v>0</v>
      </c>
      <c r="L397" s="77">
        <f t="shared" si="95"/>
        <v>0</v>
      </c>
      <c r="M397" s="77">
        <f t="shared" si="95"/>
        <v>14627346</v>
      </c>
    </row>
    <row r="398" spans="1:13" x14ac:dyDescent="0.25">
      <c r="A398" s="121">
        <v>9100</v>
      </c>
      <c r="B398" s="122" t="s">
        <v>2943</v>
      </c>
      <c r="C398" s="72">
        <f>SUM(C399:C406)</f>
        <v>0</v>
      </c>
      <c r="D398" s="73">
        <f t="shared" ref="D398:M398" si="96">SUM(D399:D406)</f>
        <v>0</v>
      </c>
      <c r="E398" s="73">
        <f t="shared" si="96"/>
        <v>0</v>
      </c>
      <c r="F398" s="73">
        <f t="shared" si="96"/>
        <v>0</v>
      </c>
      <c r="G398" s="73">
        <f t="shared" si="96"/>
        <v>4456347</v>
      </c>
      <c r="H398" s="73">
        <f t="shared" si="96"/>
        <v>0</v>
      </c>
      <c r="I398" s="73">
        <f t="shared" si="96"/>
        <v>0</v>
      </c>
      <c r="J398" s="73">
        <f t="shared" si="96"/>
        <v>2948748</v>
      </c>
      <c r="K398" s="73">
        <f t="shared" si="96"/>
        <v>0</v>
      </c>
      <c r="L398" s="73">
        <f t="shared" si="96"/>
        <v>0</v>
      </c>
      <c r="M398" s="73">
        <f t="shared" si="96"/>
        <v>7405095</v>
      </c>
    </row>
    <row r="399" spans="1:13" x14ac:dyDescent="0.25">
      <c r="A399" s="115">
        <v>911</v>
      </c>
      <c r="B399" s="88" t="s">
        <v>2562</v>
      </c>
      <c r="C399" s="116">
        <f>'COG-M'!P2909</f>
        <v>0</v>
      </c>
      <c r="D399" s="54">
        <f>'COG-M'!P2910</f>
        <v>0</v>
      </c>
      <c r="E399" s="54">
        <f>'COG-M'!P2911</f>
        <v>0</v>
      </c>
      <c r="F399" s="54">
        <f>'COG-M'!P2912</f>
        <v>0</v>
      </c>
      <c r="G399" s="54">
        <f>'COG-M'!P2913</f>
        <v>4456347</v>
      </c>
      <c r="H399" s="54">
        <f>'COG-M'!P2914</f>
        <v>0</v>
      </c>
      <c r="I399" s="54">
        <f>'COG-M'!P2915</f>
        <v>0</v>
      </c>
      <c r="J399" s="54">
        <f>'COG-M'!P2916</f>
        <v>2948748</v>
      </c>
      <c r="K399" s="54">
        <f>'COG-M'!P2917</f>
        <v>0</v>
      </c>
      <c r="L399" s="54">
        <f>'COG-M'!P2918</f>
        <v>0</v>
      </c>
      <c r="M399" s="55">
        <f t="shared" ref="M399:M406" si="97">SUM(C399:L399)</f>
        <v>7405095</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7045204</v>
      </c>
      <c r="H407" s="73">
        <f t="shared" si="98"/>
        <v>0</v>
      </c>
      <c r="I407" s="73">
        <f t="shared" si="98"/>
        <v>0</v>
      </c>
      <c r="J407" s="73">
        <f t="shared" si="98"/>
        <v>177047</v>
      </c>
      <c r="K407" s="73">
        <f t="shared" si="98"/>
        <v>0</v>
      </c>
      <c r="L407" s="73">
        <f t="shared" si="98"/>
        <v>0</v>
      </c>
      <c r="M407" s="73">
        <f t="shared" si="98"/>
        <v>7222251</v>
      </c>
    </row>
    <row r="408" spans="1:13" x14ac:dyDescent="0.25">
      <c r="A408" s="115">
        <v>921</v>
      </c>
      <c r="B408" s="88" t="s">
        <v>2570</v>
      </c>
      <c r="C408" s="116">
        <f>'COG-M'!P2945</f>
        <v>0</v>
      </c>
      <c r="D408" s="54">
        <f>'COG-M'!P2946</f>
        <v>0</v>
      </c>
      <c r="E408" s="54">
        <f>'COG-M'!P2947</f>
        <v>0</v>
      </c>
      <c r="F408" s="54">
        <f>'COG-M'!P2948</f>
        <v>0</v>
      </c>
      <c r="G408" s="54">
        <f>'COG-M'!P2949</f>
        <v>7045204</v>
      </c>
      <c r="H408" s="54">
        <f>'COG-M'!P2950</f>
        <v>0</v>
      </c>
      <c r="I408" s="54">
        <f>'COG-M'!P2951</f>
        <v>0</v>
      </c>
      <c r="J408" s="54">
        <f>'COG-M'!P2952</f>
        <v>177047</v>
      </c>
      <c r="K408" s="54">
        <f>'COG-M'!P2953</f>
        <v>0</v>
      </c>
      <c r="L408" s="54">
        <f>'COG-M'!P2954</f>
        <v>0</v>
      </c>
      <c r="M408" s="55">
        <f t="shared" ref="M408:M415" si="99">SUM(C408:L408)</f>
        <v>7222251</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140912179</v>
      </c>
      <c r="D429" s="33">
        <f t="shared" si="105"/>
        <v>0</v>
      </c>
      <c r="E429" s="33">
        <f t="shared" si="105"/>
        <v>0</v>
      </c>
      <c r="F429" s="33">
        <f t="shared" si="105"/>
        <v>0</v>
      </c>
      <c r="G429" s="33">
        <f t="shared" si="105"/>
        <v>111312208</v>
      </c>
      <c r="H429" s="33">
        <f t="shared" si="105"/>
        <v>9009021</v>
      </c>
      <c r="I429" s="33">
        <f t="shared" si="105"/>
        <v>385744</v>
      </c>
      <c r="J429" s="33">
        <f t="shared" si="105"/>
        <v>61151732</v>
      </c>
      <c r="K429" s="33">
        <f>K3+K40+K105+K190+K250+K309+K331+K379+K397</f>
        <v>1284342</v>
      </c>
      <c r="L429" s="33">
        <f>L3+L40+L105+L190+L250+L309+L331+L379+L397</f>
        <v>0</v>
      </c>
      <c r="M429" s="33">
        <f>M3+M40+M105+M190+M250+M309+M331+M379+M397</f>
        <v>324055226</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91466347</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101105180</v>
      </c>
      <c r="H3" s="54">
        <f>'COG-FF'!H3+'COG-FF'!H40+'COG-FF'!H105+'COG-FF'!H190-'COG-FF'!H226+'COG-FF'!H387+'COG-FF'!H393+'COG-FF'!H407+'COG-FF'!H416+'COG-FF'!H419+'COG-FF'!H422+'COG-FF'!H424</f>
        <v>9009021</v>
      </c>
      <c r="I3" s="54">
        <f>'COG-FF'!I3+'COG-FF'!I40+'COG-FF'!I105+'COG-FF'!I190-'COG-FF'!I226+'COG-FF'!I387+'COG-FF'!I393+'COG-FF'!I407+'COG-FF'!I416+'COG-FF'!I419+'COG-FF'!I422+'COG-FF'!I424</f>
        <v>385744</v>
      </c>
      <c r="J3" s="54">
        <f>'COG-FF'!J3+'COG-FF'!J40+'COG-FF'!J105+'COG-FF'!J190-'COG-FF'!J226+'COG-FF'!J387+'COG-FF'!J393+'COG-FF'!J407+'COG-FF'!J416+'COG-FF'!J419+'COG-FF'!J422+'COG-FF'!J424</f>
        <v>35527143</v>
      </c>
      <c r="K3" s="54">
        <f>'COG-FF'!K3+'COG-FF'!K40+'COG-FF'!K105+'COG-FF'!K190-'COG-FF'!K226+'COG-FF'!K387+'COG-FF'!K393+'COG-FF'!K407+'COG-FF'!K416+'COG-FF'!K419+'COG-FF'!K422+'COG-FF'!K424</f>
        <v>655045</v>
      </c>
      <c r="L3" s="54">
        <f>'COG-FF'!L3+'COG-FF'!L40+'COG-FF'!L105+'COG-FF'!L190-'COG-FF'!L226+'COG-FF'!L387+'COG-FF'!L393+'COG-FF'!L407+'COG-FF'!L416+'COG-FF'!L419+'COG-FF'!L422+'COG-FF'!L424</f>
        <v>0</v>
      </c>
      <c r="M3" s="54">
        <f>SUM(C3:L3)</f>
        <v>238148480</v>
      </c>
    </row>
    <row r="4" spans="1:13" ht="15" customHeight="1" x14ac:dyDescent="0.25">
      <c r="A4" s="87">
        <v>2</v>
      </c>
      <c r="B4" s="88" t="s">
        <v>2750</v>
      </c>
      <c r="C4" s="54">
        <f>SUM('COG-FF'!C250+'COG-FF'!C309+'COG-FF'!C331)</f>
        <v>49445832</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22675841</v>
      </c>
      <c r="K4" s="54">
        <f>SUM('COG-FF'!K250+'COG-FF'!K309+'COG-FF'!K331)</f>
        <v>629297</v>
      </c>
      <c r="L4" s="54">
        <f>SUM('COG-FF'!L250+'COG-FF'!L309+'COG-FF'!L331)</f>
        <v>0</v>
      </c>
      <c r="M4" s="54">
        <f>SUM(C4:L4)</f>
        <v>72750970</v>
      </c>
    </row>
    <row r="5" spans="1:13" ht="15" customHeight="1" x14ac:dyDescent="0.25">
      <c r="A5" s="87">
        <v>3</v>
      </c>
      <c r="B5" s="88" t="s">
        <v>2751</v>
      </c>
      <c r="C5" s="54">
        <f>'COG-FF'!C398+'COG-FF'!C427</f>
        <v>0</v>
      </c>
      <c r="D5" s="54">
        <f>'COG-FF'!D398+'COG-FF'!D427</f>
        <v>0</v>
      </c>
      <c r="E5" s="54">
        <f>'COG-FF'!E398+'COG-FF'!E427</f>
        <v>0</v>
      </c>
      <c r="F5" s="54">
        <f>'COG-FF'!F398+'COG-FF'!F427</f>
        <v>0</v>
      </c>
      <c r="G5" s="54">
        <f>'COG-FF'!G398+'COG-FF'!G427</f>
        <v>4456347</v>
      </c>
      <c r="H5" s="54">
        <f>'COG-FF'!H398+'COG-FF'!H427</f>
        <v>0</v>
      </c>
      <c r="I5" s="54">
        <f>'COG-FF'!I398+'COG-FF'!I427</f>
        <v>0</v>
      </c>
      <c r="J5" s="54">
        <f>'COG-FF'!J398+'COG-FF'!J427</f>
        <v>2948748</v>
      </c>
      <c r="K5" s="54">
        <f>'COG-FF'!K398+'COG-FF'!K427</f>
        <v>0</v>
      </c>
      <c r="L5" s="54">
        <f>'COG-FF'!L398+'COG-FF'!L427</f>
        <v>0</v>
      </c>
      <c r="M5" s="54">
        <f>SUM(C5:L5)</f>
        <v>7405095</v>
      </c>
    </row>
    <row r="6" spans="1:13" x14ac:dyDescent="0.25">
      <c r="A6" s="87">
        <v>4</v>
      </c>
      <c r="B6" s="88" t="s">
        <v>2395</v>
      </c>
      <c r="C6" s="54">
        <f>SUM('COG-FF'!C226)</f>
        <v>0</v>
      </c>
      <c r="D6" s="54">
        <f>SUM('COG-FF'!D226)</f>
        <v>0</v>
      </c>
      <c r="E6" s="54">
        <f>SUM('COG-FF'!E226)</f>
        <v>0</v>
      </c>
      <c r="F6" s="54">
        <f>SUM('COG-FF'!F226)</f>
        <v>0</v>
      </c>
      <c r="G6" s="54">
        <f>SUM('COG-FF'!G226)</f>
        <v>5750681</v>
      </c>
      <c r="H6" s="54">
        <f>SUM('COG-FF'!H226)</f>
        <v>0</v>
      </c>
      <c r="I6" s="54">
        <f>SUM('COG-FF'!I226)</f>
        <v>0</v>
      </c>
      <c r="J6" s="54">
        <f>SUM('COG-FF'!J226)</f>
        <v>0</v>
      </c>
      <c r="K6" s="54">
        <f>SUM('COG-FF'!K226)</f>
        <v>0</v>
      </c>
      <c r="L6" s="54">
        <f>SUM('COG-FF'!L226)</f>
        <v>0</v>
      </c>
      <c r="M6" s="54">
        <f>SUM(C6:L6)</f>
        <v>5750681</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140912179</v>
      </c>
      <c r="D8" s="33">
        <f>SUM(D3:D7)</f>
        <v>0</v>
      </c>
      <c r="E8" s="33">
        <f>SUM(E3:E7)</f>
        <v>0</v>
      </c>
      <c r="F8" s="33">
        <f t="shared" ref="F8:M8" si="0">SUM(F3:F7)</f>
        <v>0</v>
      </c>
      <c r="G8" s="33">
        <f t="shared" si="0"/>
        <v>111312208</v>
      </c>
      <c r="H8" s="33">
        <f t="shared" si="0"/>
        <v>9009021</v>
      </c>
      <c r="I8" s="33">
        <f t="shared" si="0"/>
        <v>385744</v>
      </c>
      <c r="J8" s="33">
        <f t="shared" si="0"/>
        <v>61151732</v>
      </c>
      <c r="K8" s="33">
        <f t="shared" si="0"/>
        <v>1284342</v>
      </c>
      <c r="L8" s="33">
        <f t="shared" si="0"/>
        <v>0</v>
      </c>
      <c r="M8" s="33">
        <f t="shared" si="0"/>
        <v>324055226</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89897396</v>
      </c>
      <c r="D14" s="54">
        <f>'COG-FF'!M40</f>
        <v>54961757</v>
      </c>
      <c r="E14" s="54">
        <f>'COG-FF'!M105</f>
        <v>73907973</v>
      </c>
      <c r="F14" s="54">
        <f>SUM('COG-FF'!M190-'COG-FF'!M226)</f>
        <v>12159103</v>
      </c>
      <c r="G14" s="54"/>
      <c r="H14" s="54"/>
      <c r="I14" s="54"/>
      <c r="J14" s="54">
        <f>'COG-FF'!M387+'COG-FF'!M393</f>
        <v>0</v>
      </c>
      <c r="K14" s="54">
        <f>'COG-FF'!M407+'COG-FF'!M416+'COG-FF'!M419+'COG-FF'!M422+'COG-FF'!M424</f>
        <v>7222251</v>
      </c>
      <c r="L14" s="54">
        <f>SUM(C14:K14)</f>
        <v>238148480</v>
      </c>
      <c r="M14" s="92"/>
    </row>
    <row r="15" spans="1:13" x14ac:dyDescent="0.25">
      <c r="A15" s="87">
        <v>2</v>
      </c>
      <c r="B15" s="88" t="s">
        <v>2750</v>
      </c>
      <c r="C15" s="54"/>
      <c r="D15" s="54"/>
      <c r="E15" s="54"/>
      <c r="F15" s="54"/>
      <c r="G15" s="54">
        <f>'COG-FF'!M250</f>
        <v>7971745</v>
      </c>
      <c r="H15" s="54">
        <f>'COG-FF'!M309</f>
        <v>64779225</v>
      </c>
      <c r="I15" s="54">
        <f>'COG-FF'!M331</f>
        <v>0</v>
      </c>
      <c r="J15" s="54"/>
      <c r="K15" s="54"/>
      <c r="L15" s="54">
        <f>SUM(C15:K15)</f>
        <v>72750970</v>
      </c>
      <c r="M15" s="92"/>
    </row>
    <row r="16" spans="1:13" x14ac:dyDescent="0.25">
      <c r="A16" s="87">
        <v>3</v>
      </c>
      <c r="B16" s="88" t="s">
        <v>2751</v>
      </c>
      <c r="C16" s="54"/>
      <c r="D16" s="54"/>
      <c r="E16" s="54"/>
      <c r="F16" s="54"/>
      <c r="G16" s="54"/>
      <c r="H16" s="54"/>
      <c r="I16" s="54"/>
      <c r="J16" s="54"/>
      <c r="K16" s="54">
        <f>'COG-FF'!M398+'COG-FF'!M427</f>
        <v>7405095</v>
      </c>
      <c r="L16" s="54">
        <f>SUM(C16:K16)</f>
        <v>7405095</v>
      </c>
      <c r="M16" s="92"/>
    </row>
    <row r="17" spans="1:13" x14ac:dyDescent="0.25">
      <c r="A17" s="87">
        <v>4</v>
      </c>
      <c r="B17" s="88" t="s">
        <v>2395</v>
      </c>
      <c r="C17" s="54"/>
      <c r="D17" s="54"/>
      <c r="E17" s="54"/>
      <c r="F17" s="54">
        <f>'COG-FF'!M226</f>
        <v>5750681</v>
      </c>
      <c r="G17" s="54"/>
      <c r="H17" s="54"/>
      <c r="I17" s="54"/>
      <c r="J17" s="54"/>
      <c r="K17" s="54"/>
      <c r="L17" s="54">
        <f>SUM(C17:K17)</f>
        <v>5750681</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89897396</v>
      </c>
      <c r="D19" s="33">
        <f t="shared" si="1"/>
        <v>54961757</v>
      </c>
      <c r="E19" s="33">
        <f t="shared" si="1"/>
        <v>73907973</v>
      </c>
      <c r="F19" s="33">
        <f t="shared" si="1"/>
        <v>17909784</v>
      </c>
      <c r="G19" s="33">
        <f t="shared" si="1"/>
        <v>7971745</v>
      </c>
      <c r="H19" s="33">
        <f t="shared" si="1"/>
        <v>64779225</v>
      </c>
      <c r="I19" s="33">
        <f t="shared" si="1"/>
        <v>0</v>
      </c>
      <c r="J19" s="33">
        <f t="shared" si="1"/>
        <v>0</v>
      </c>
      <c r="K19" s="33">
        <f t="shared" si="1"/>
        <v>14627346</v>
      </c>
      <c r="L19" s="33">
        <f t="shared" si="1"/>
        <v>324055226</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37" zoomScaleNormal="100" workbookViewId="0">
      <selection activeCell="C26" sqref="C26"/>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130148228</v>
      </c>
    </row>
    <row r="4" spans="1:5" ht="15" customHeight="1" x14ac:dyDescent="0.25">
      <c r="A4" s="113">
        <v>11</v>
      </c>
      <c r="B4" s="114" t="s">
        <v>2753</v>
      </c>
      <c r="C4" s="38">
        <f>SUM(C5:C6)</f>
        <v>3746708</v>
      </c>
      <c r="E4" s="92" t="s">
        <v>1552</v>
      </c>
    </row>
    <row r="5" spans="1:5" ht="15" customHeight="1" x14ac:dyDescent="0.25">
      <c r="A5" s="115">
        <v>111</v>
      </c>
      <c r="B5" s="88" t="s">
        <v>2753</v>
      </c>
      <c r="C5" s="54">
        <f>SUMIF('MIR-IG'!$F$3:$F$202,CF!E5,'MIR-IG'!$AC$3:$AC$202)</f>
        <v>3746708</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29704101</v>
      </c>
    </row>
    <row r="13" spans="1:5" x14ac:dyDescent="0.25">
      <c r="A13" s="115">
        <v>131</v>
      </c>
      <c r="B13" s="88" t="s">
        <v>2761</v>
      </c>
      <c r="C13" s="54">
        <f>SUMIF('MIR-IG'!$F$3:$F$202,CF!E13,'MIR-IG'!$AC$3:$AC$202)</f>
        <v>16269784</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13434317</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35117515</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35117515</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30188806</v>
      </c>
    </row>
    <row r="32" spans="1:5" x14ac:dyDescent="0.25">
      <c r="A32" s="115">
        <v>171</v>
      </c>
      <c r="B32" s="88" t="s">
        <v>2779</v>
      </c>
      <c r="C32" s="54">
        <f>SUMIF('MIR-IG'!$F$3:$F$202,CF!E32,'MIR-IG'!$AC$3:$AC$202)</f>
        <v>24692566</v>
      </c>
      <c r="E32" s="92" t="s">
        <v>1562</v>
      </c>
    </row>
    <row r="33" spans="1:5" x14ac:dyDescent="0.25">
      <c r="A33" s="115">
        <v>172</v>
      </c>
      <c r="B33" s="88" t="s">
        <v>2780</v>
      </c>
      <c r="C33" s="54">
        <f>SUMIF('MIR-IG'!$F$3:$F$202,CF!E33,'MIR-IG'!$AC$3:$AC$202)</f>
        <v>5496240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31391098</v>
      </c>
    </row>
    <row r="37" spans="1:5" x14ac:dyDescent="0.25">
      <c r="A37" s="115">
        <v>181</v>
      </c>
      <c r="B37" s="88" t="s">
        <v>2783</v>
      </c>
      <c r="C37" s="54">
        <f>SUMIF('MIR-IG'!$F$3:$F$202,CF!E37,'MIR-IG'!$AC$3:$AC$202)</f>
        <v>12255370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1215267</v>
      </c>
      <c r="E39" s="92" t="s">
        <v>1606</v>
      </c>
    </row>
    <row r="40" spans="1:5" x14ac:dyDescent="0.25">
      <c r="A40" s="115">
        <v>184</v>
      </c>
      <c r="B40" s="88" t="s">
        <v>2786</v>
      </c>
      <c r="C40" s="54">
        <f>SUMIF('MIR-IG'!$F$3:$F$202,CF!E40,'MIR-IG'!$AC$3:$AC$202)</f>
        <v>1974613</v>
      </c>
      <c r="E40" s="92" t="s">
        <v>1607</v>
      </c>
    </row>
    <row r="41" spans="1:5" x14ac:dyDescent="0.25">
      <c r="A41" s="115">
        <v>185</v>
      </c>
      <c r="B41" s="88" t="s">
        <v>2769</v>
      </c>
      <c r="C41" s="54">
        <f>SUMIF('MIR-IG'!$F$3:$F$202,CF!E41,'MIR-IG'!$AC$3:$AC$202)</f>
        <v>15945848</v>
      </c>
      <c r="E41" s="92" t="s">
        <v>1563</v>
      </c>
    </row>
    <row r="42" spans="1:5" x14ac:dyDescent="0.25">
      <c r="A42" s="117">
        <v>2</v>
      </c>
      <c r="B42" s="118" t="s">
        <v>2787</v>
      </c>
      <c r="C42" s="69">
        <f>C43+C50+C58+C64+C69+C76+C86</f>
        <v>193483144</v>
      </c>
    </row>
    <row r="43" spans="1:5" x14ac:dyDescent="0.25">
      <c r="A43" s="113">
        <v>21</v>
      </c>
      <c r="B43" s="114" t="s">
        <v>2788</v>
      </c>
      <c r="C43" s="71">
        <f>SUM(C44:C49)</f>
        <v>1321141</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1321141</v>
      </c>
      <c r="E49" s="92" t="s">
        <v>1619</v>
      </c>
    </row>
    <row r="50" spans="1:5" x14ac:dyDescent="0.25">
      <c r="A50" s="113">
        <v>22</v>
      </c>
      <c r="B50" s="114" t="s">
        <v>2795</v>
      </c>
      <c r="C50" s="73">
        <f>SUM(C51:C57)</f>
        <v>164972702</v>
      </c>
    </row>
    <row r="51" spans="1:5" x14ac:dyDescent="0.25">
      <c r="A51" s="115">
        <v>221</v>
      </c>
      <c r="B51" s="88" t="s">
        <v>2796</v>
      </c>
      <c r="C51" s="54">
        <f>SUMIF('MIR-IG'!$F$3:$F$202,CF!E51,'MIR-IG'!$AC$3:$AC$202)</f>
        <v>76228196</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35638641</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53105865</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19730425</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19730425</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5366537</v>
      </c>
    </row>
    <row r="65" spans="1:5" x14ac:dyDescent="0.25">
      <c r="A65" s="115">
        <v>241</v>
      </c>
      <c r="B65" s="88" t="s">
        <v>2810</v>
      </c>
      <c r="C65" s="54">
        <f>SUMIF('MIR-IG'!$F$3:$F$202,CF!E65,'MIR-IG'!$AC$3:$AC$202)</f>
        <v>2522663</v>
      </c>
      <c r="E65" s="92" t="s">
        <v>1633</v>
      </c>
    </row>
    <row r="66" spans="1:5" x14ac:dyDescent="0.25">
      <c r="A66" s="115">
        <v>242</v>
      </c>
      <c r="B66" s="88" t="s">
        <v>2811</v>
      </c>
      <c r="C66" s="54">
        <f>SUMIF('MIR-IG'!$F$3:$F$202,CF!E66,'MIR-IG'!$AC$3:$AC$202)</f>
        <v>2843874</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2092339</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2092339</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423854</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423854</v>
      </c>
    </row>
    <row r="120" spans="1:5" x14ac:dyDescent="0.25">
      <c r="A120" s="115">
        <v>371</v>
      </c>
      <c r="B120" s="88" t="s">
        <v>2861</v>
      </c>
      <c r="C120" s="54">
        <f>SUMIF('MIR-IG'!$F$3:$F$202,CF!E120,'MIR-IG'!$AC$3:$AC$202)</f>
        <v>423854</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324055226</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paperSize="5" scale="9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324055226</v>
      </c>
      <c r="CC2">
        <f>FU!AB80</f>
        <v>-1</v>
      </c>
      <c r="CD2">
        <f>FU!AD80</f>
        <v>0</v>
      </c>
      <c r="CE2">
        <f>FU!U84</f>
        <v>2</v>
      </c>
      <c r="CF2">
        <f>FU!W85</f>
        <v>107589306</v>
      </c>
      <c r="CG2">
        <f>FU!W87</f>
        <v>0</v>
      </c>
      <c r="CH2" t="e">
        <f>FU!AB84</f>
        <v>#DIV/0!</v>
      </c>
      <c r="CI2">
        <f>FU!AD84</f>
        <v>0</v>
      </c>
      <c r="CJ2">
        <f>FU!U88</f>
        <v>2</v>
      </c>
      <c r="CK2">
        <f>FU!W89</f>
        <v>61061822</v>
      </c>
      <c r="CL2">
        <f>FU!W91</f>
        <v>0</v>
      </c>
      <c r="CM2" t="e">
        <f>FU!AB88</f>
        <v>#DIV/0!</v>
      </c>
      <c r="CN2">
        <f>FU!AD88</f>
        <v>0</v>
      </c>
      <c r="CO2">
        <f>FU!U92</f>
        <v>0</v>
      </c>
      <c r="CP2" t="str">
        <f>FU!W92</f>
        <v>N/A</v>
      </c>
      <c r="CQ2" t="str">
        <f>FU!AB92</f>
        <v>N/A</v>
      </c>
      <c r="CR2">
        <f>FU!AD92</f>
        <v>0</v>
      </c>
      <c r="CS2">
        <f>FU!U96</f>
        <v>2</v>
      </c>
      <c r="CT2">
        <f>FU!U97</f>
        <v>2</v>
      </c>
      <c r="CU2">
        <f>FU!U98</f>
        <v>2</v>
      </c>
      <c r="CV2">
        <f>FU!X96</f>
        <v>313511132</v>
      </c>
      <c r="CW2">
        <f>FU!X97</f>
        <v>322916466</v>
      </c>
      <c r="CX2">
        <f>FU!X98</f>
        <v>332603960</v>
      </c>
      <c r="CY2">
        <f>FU!AB96</f>
        <v>7.5046056972578601E-2</v>
      </c>
      <c r="CZ2">
        <f>FU!AB97</f>
        <v>3.0000000127587079E-2</v>
      </c>
      <c r="DA2">
        <f>FU!AB98</f>
        <v>3.0000000061935594E-2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229189694</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2</v>
      </c>
      <c r="EB2">
        <f>FU!U121</f>
        <v>2</v>
      </c>
      <c r="EC2">
        <f>FU!X119</f>
        <v>313511132</v>
      </c>
      <c r="ED2">
        <f>FU!X120</f>
        <v>322916466</v>
      </c>
      <c r="EE2">
        <f>FU!X121</f>
        <v>332603960</v>
      </c>
      <c r="EF2">
        <f>FU!AB119</f>
        <v>-3.2537953885675042E-2</v>
      </c>
      <c r="EG2">
        <f>FU!AB120</f>
        <v>3.0000000127587079E-2</v>
      </c>
      <c r="EH2">
        <f>FU!AB121</f>
        <v>3.0000000061935594E-2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324055226</v>
      </c>
      <c r="FJ2">
        <f>FU!W143</f>
        <v>324055226</v>
      </c>
      <c r="FK2" s="242">
        <f>FU!AB140</f>
        <v>0</v>
      </c>
      <c r="FL2">
        <f>FU!AD140</f>
        <v>0</v>
      </c>
      <c r="FM2">
        <f>FU!U144</f>
        <v>1</v>
      </c>
      <c r="FN2">
        <f>FU!W145</f>
        <v>291625768</v>
      </c>
      <c r="FO2">
        <f>FU!W147</f>
        <v>0</v>
      </c>
      <c r="FP2">
        <f>FU!AB144</f>
        <v>0</v>
      </c>
      <c r="FQ2">
        <f>FU!AD144</f>
        <v>0</v>
      </c>
      <c r="FR2" t="e">
        <f>FU!U148</f>
        <v>#DIV/0!</v>
      </c>
      <c r="FS2">
        <f>FU!W149</f>
        <v>0</v>
      </c>
      <c r="FT2">
        <f>FU!W151</f>
        <v>89897396</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324055226</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45828936</v>
      </c>
    </row>
    <row r="5" spans="1:221" x14ac:dyDescent="0.25">
      <c r="A5">
        <v>1100</v>
      </c>
      <c r="B5" t="s">
        <v>509</v>
      </c>
      <c r="D5" s="109">
        <f>'CRI-M'!P3</f>
        <v>25000</v>
      </c>
    </row>
    <row r="6" spans="1:221" x14ac:dyDescent="0.25">
      <c r="A6">
        <v>1101</v>
      </c>
      <c r="B6" t="s">
        <v>432</v>
      </c>
      <c r="C6">
        <v>11</v>
      </c>
      <c r="D6" s="109">
        <f>'CRI-M'!P4</f>
        <v>25000</v>
      </c>
    </row>
    <row r="7" spans="1:221" x14ac:dyDescent="0.25">
      <c r="A7">
        <v>1200</v>
      </c>
      <c r="B7" t="s">
        <v>510</v>
      </c>
      <c r="D7" s="109">
        <f>'CRI-M'!P5</f>
        <v>44795614</v>
      </c>
    </row>
    <row r="8" spans="1:221" x14ac:dyDescent="0.25">
      <c r="A8">
        <v>1201</v>
      </c>
      <c r="B8" t="s">
        <v>433</v>
      </c>
      <c r="C8">
        <v>11</v>
      </c>
      <c r="D8" s="109">
        <f>'CRI-M'!P6</f>
        <v>25754711</v>
      </c>
    </row>
    <row r="9" spans="1:221" x14ac:dyDescent="0.25">
      <c r="A9">
        <v>1202</v>
      </c>
      <c r="B9" t="s">
        <v>511</v>
      </c>
      <c r="C9">
        <v>11</v>
      </c>
      <c r="D9" s="109">
        <f>'CRI-M'!P7</f>
        <v>17479899</v>
      </c>
    </row>
    <row r="10" spans="1:221" x14ac:dyDescent="0.25">
      <c r="A10">
        <v>1203</v>
      </c>
      <c r="B10" t="s">
        <v>434</v>
      </c>
      <c r="C10">
        <v>11</v>
      </c>
      <c r="D10" s="109">
        <f>'CRI-M'!P8</f>
        <v>1561004</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1008322</v>
      </c>
    </row>
    <row r="16" spans="1:221" x14ac:dyDescent="0.25">
      <c r="A16">
        <v>1701</v>
      </c>
      <c r="B16" t="s">
        <v>435</v>
      </c>
      <c r="C16">
        <v>11</v>
      </c>
      <c r="D16" s="109">
        <f>'CRI-M'!P14</f>
        <v>969556</v>
      </c>
    </row>
    <row r="17" spans="1:4" x14ac:dyDescent="0.25">
      <c r="A17">
        <v>1702</v>
      </c>
      <c r="B17" t="s">
        <v>517</v>
      </c>
      <c r="C17">
        <v>11</v>
      </c>
      <c r="D17" s="109">
        <f>'CRI-M'!P15</f>
        <v>0</v>
      </c>
    </row>
    <row r="18" spans="1:4" x14ac:dyDescent="0.25">
      <c r="A18">
        <v>1703</v>
      </c>
      <c r="B18" t="s">
        <v>436</v>
      </c>
      <c r="C18">
        <v>11</v>
      </c>
      <c r="D18" s="109">
        <f>'CRI-M'!P16</f>
        <v>4126</v>
      </c>
    </row>
    <row r="19" spans="1:4" x14ac:dyDescent="0.25">
      <c r="A19">
        <v>1704</v>
      </c>
      <c r="B19" t="s">
        <v>518</v>
      </c>
      <c r="C19">
        <v>11</v>
      </c>
      <c r="D19" s="109">
        <f>'CRI-M'!P17</f>
        <v>34640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3600</v>
      </c>
    </row>
    <row r="30" spans="1:4" x14ac:dyDescent="0.25">
      <c r="A30">
        <v>3100</v>
      </c>
      <c r="B30" t="s">
        <v>525</v>
      </c>
      <c r="D30" s="109">
        <f>'CRI-M'!P30</f>
        <v>3600</v>
      </c>
    </row>
    <row r="31" spans="1:4" x14ac:dyDescent="0.25">
      <c r="A31">
        <v>3101</v>
      </c>
      <c r="B31" t="s">
        <v>525</v>
      </c>
      <c r="C31">
        <v>11</v>
      </c>
      <c r="D31" s="109">
        <f>'CRI-M'!P31</f>
        <v>3600</v>
      </c>
    </row>
    <row r="32" spans="1:4" x14ac:dyDescent="0.25">
      <c r="A32">
        <v>4000</v>
      </c>
      <c r="B32" t="s">
        <v>440</v>
      </c>
      <c r="D32" s="109">
        <f>'CRI-M'!P34</f>
        <v>55864119</v>
      </c>
    </row>
    <row r="33" spans="1:4" x14ac:dyDescent="0.25">
      <c r="A33">
        <v>4100</v>
      </c>
      <c r="B33" t="s">
        <v>526</v>
      </c>
      <c r="D33" s="109">
        <f>'CRI-M'!P35</f>
        <v>7852138</v>
      </c>
    </row>
    <row r="34" spans="1:4" x14ac:dyDescent="0.25">
      <c r="A34">
        <v>4101</v>
      </c>
      <c r="B34" t="s">
        <v>527</v>
      </c>
      <c r="C34">
        <v>11</v>
      </c>
      <c r="D34" s="109">
        <f>'CRI-M'!P36</f>
        <v>5409338</v>
      </c>
    </row>
    <row r="35" spans="1:4" x14ac:dyDescent="0.25">
      <c r="A35">
        <v>4102</v>
      </c>
      <c r="B35" t="s">
        <v>528</v>
      </c>
      <c r="C35">
        <v>11</v>
      </c>
      <c r="D35" s="109">
        <f>'CRI-M'!P37</f>
        <v>18187</v>
      </c>
    </row>
    <row r="36" spans="1:4" x14ac:dyDescent="0.25">
      <c r="A36">
        <v>4103</v>
      </c>
      <c r="B36" t="s">
        <v>529</v>
      </c>
      <c r="C36">
        <v>11</v>
      </c>
      <c r="D36" s="109">
        <f>'CRI-M'!P38</f>
        <v>1359488</v>
      </c>
    </row>
    <row r="37" spans="1:4" x14ac:dyDescent="0.25">
      <c r="A37">
        <v>4104</v>
      </c>
      <c r="B37" t="s">
        <v>530</v>
      </c>
      <c r="C37">
        <v>11</v>
      </c>
      <c r="D37" s="109">
        <f>'CRI-M'!P39</f>
        <v>1065125</v>
      </c>
    </row>
    <row r="38" spans="1:4" x14ac:dyDescent="0.25">
      <c r="A38">
        <v>4200</v>
      </c>
      <c r="B38" t="s">
        <v>531</v>
      </c>
      <c r="D38" s="109">
        <f>'CRI-M'!P40</f>
        <v>0</v>
      </c>
    </row>
    <row r="39" spans="1:4" x14ac:dyDescent="0.25">
      <c r="A39">
        <v>4300</v>
      </c>
      <c r="B39" t="s">
        <v>532</v>
      </c>
      <c r="D39" s="109">
        <f>'CRI-M'!P41</f>
        <v>46045800</v>
      </c>
    </row>
    <row r="40" spans="1:4" x14ac:dyDescent="0.25">
      <c r="A40">
        <v>4301</v>
      </c>
      <c r="B40" t="s">
        <v>533</v>
      </c>
      <c r="C40">
        <v>11</v>
      </c>
      <c r="D40" s="109">
        <f>'CRI-M'!P42</f>
        <v>4523852</v>
      </c>
    </row>
    <row r="41" spans="1:4" x14ac:dyDescent="0.25">
      <c r="A41">
        <v>4302</v>
      </c>
      <c r="B41" t="s">
        <v>534</v>
      </c>
      <c r="C41">
        <v>11</v>
      </c>
      <c r="D41" s="109">
        <f>'CRI-M'!P43</f>
        <v>1143713</v>
      </c>
    </row>
    <row r="42" spans="1:4" x14ac:dyDescent="0.25">
      <c r="A42">
        <v>4303</v>
      </c>
      <c r="B42" t="s">
        <v>535</v>
      </c>
      <c r="C42">
        <v>11</v>
      </c>
      <c r="D42" s="109">
        <f>'CRI-M'!P44</f>
        <v>8079811</v>
      </c>
    </row>
    <row r="43" spans="1:4" x14ac:dyDescent="0.25">
      <c r="A43">
        <v>4304</v>
      </c>
      <c r="B43" t="s">
        <v>536</v>
      </c>
      <c r="C43">
        <v>11</v>
      </c>
      <c r="D43" s="109">
        <f>'CRI-M'!P45</f>
        <v>0</v>
      </c>
    </row>
    <row r="44" spans="1:4" x14ac:dyDescent="0.25">
      <c r="A44">
        <v>4305</v>
      </c>
      <c r="B44" t="s">
        <v>537</v>
      </c>
      <c r="C44">
        <v>11</v>
      </c>
      <c r="D44" s="109">
        <f>'CRI-M'!P46</f>
        <v>250542</v>
      </c>
    </row>
    <row r="45" spans="1:4" x14ac:dyDescent="0.25">
      <c r="A45">
        <v>4306</v>
      </c>
      <c r="B45" t="s">
        <v>538</v>
      </c>
      <c r="C45">
        <v>11</v>
      </c>
      <c r="D45" s="109">
        <f>'CRI-M'!P47</f>
        <v>5087305</v>
      </c>
    </row>
    <row r="46" spans="1:4" x14ac:dyDescent="0.25">
      <c r="A46">
        <v>4307</v>
      </c>
      <c r="B46" t="s">
        <v>539</v>
      </c>
      <c r="C46">
        <v>11</v>
      </c>
      <c r="D46" s="109">
        <f>'CRI-M'!P48</f>
        <v>0</v>
      </c>
    </row>
    <row r="47" spans="1:4" x14ac:dyDescent="0.25">
      <c r="A47">
        <v>4308</v>
      </c>
      <c r="B47" t="s">
        <v>540</v>
      </c>
      <c r="C47">
        <v>11</v>
      </c>
      <c r="D47" s="109">
        <f>'CRI-M'!P49</f>
        <v>5121781</v>
      </c>
    </row>
    <row r="48" spans="1:4" x14ac:dyDescent="0.25">
      <c r="A48">
        <v>4309</v>
      </c>
      <c r="B48" t="s">
        <v>541</v>
      </c>
      <c r="C48">
        <v>11</v>
      </c>
      <c r="D48" s="109">
        <f>'CRI-M'!P50</f>
        <v>32516</v>
      </c>
    </row>
    <row r="49" spans="1:4" x14ac:dyDescent="0.25">
      <c r="A49">
        <v>4310</v>
      </c>
      <c r="B49" t="s">
        <v>542</v>
      </c>
      <c r="C49">
        <v>11</v>
      </c>
      <c r="D49" s="109">
        <f>'CRI-M'!P51</f>
        <v>17764110</v>
      </c>
    </row>
    <row r="50" spans="1:4" x14ac:dyDescent="0.25">
      <c r="A50">
        <v>4311</v>
      </c>
      <c r="B50" t="s">
        <v>543</v>
      </c>
      <c r="C50">
        <v>11</v>
      </c>
      <c r="D50" s="109">
        <f>'CRI-M'!P52</f>
        <v>983916</v>
      </c>
    </row>
    <row r="51" spans="1:4" x14ac:dyDescent="0.25">
      <c r="A51">
        <v>4312</v>
      </c>
      <c r="B51" t="s">
        <v>544</v>
      </c>
      <c r="C51">
        <v>11</v>
      </c>
      <c r="D51" s="109">
        <f>'CRI-M'!P53</f>
        <v>147329</v>
      </c>
    </row>
    <row r="52" spans="1:4" x14ac:dyDescent="0.25">
      <c r="A52">
        <v>4313</v>
      </c>
      <c r="B52" t="s">
        <v>545</v>
      </c>
      <c r="C52">
        <v>11</v>
      </c>
      <c r="D52" s="109">
        <f>'CRI-M'!P54</f>
        <v>1601983</v>
      </c>
    </row>
    <row r="53" spans="1:4" x14ac:dyDescent="0.25">
      <c r="A53">
        <v>4314</v>
      </c>
      <c r="B53" t="s">
        <v>546</v>
      </c>
      <c r="C53">
        <v>11</v>
      </c>
      <c r="D53" s="109">
        <f>'CRI-M'!P55</f>
        <v>1308942</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1966181</v>
      </c>
    </row>
    <row r="57" spans="1:4" x14ac:dyDescent="0.25">
      <c r="A57">
        <v>4501</v>
      </c>
      <c r="B57" t="s">
        <v>435</v>
      </c>
      <c r="C57">
        <v>11</v>
      </c>
      <c r="D57" s="109">
        <f>'CRI-M'!P59</f>
        <v>652535</v>
      </c>
    </row>
    <row r="58" spans="1:4" x14ac:dyDescent="0.25">
      <c r="A58">
        <v>4502</v>
      </c>
      <c r="B58" t="s">
        <v>517</v>
      </c>
      <c r="C58">
        <v>11</v>
      </c>
      <c r="D58" s="109">
        <f>'CRI-M'!P60</f>
        <v>0</v>
      </c>
    </row>
    <row r="59" spans="1:4" x14ac:dyDescent="0.25">
      <c r="A59">
        <v>4503</v>
      </c>
      <c r="B59" t="s">
        <v>436</v>
      </c>
      <c r="C59">
        <v>11</v>
      </c>
      <c r="D59" s="109">
        <f>'CRI-M'!P61</f>
        <v>925336</v>
      </c>
    </row>
    <row r="60" spans="1:4" x14ac:dyDescent="0.25">
      <c r="A60">
        <v>4504</v>
      </c>
      <c r="B60" t="s">
        <v>518</v>
      </c>
      <c r="C60">
        <v>11</v>
      </c>
      <c r="D60" s="109">
        <f>'CRI-M'!P62</f>
        <v>56163</v>
      </c>
    </row>
    <row r="61" spans="1:4" x14ac:dyDescent="0.25">
      <c r="A61">
        <v>4509</v>
      </c>
      <c r="B61" t="s">
        <v>437</v>
      </c>
      <c r="C61">
        <v>11</v>
      </c>
      <c r="D61" s="109">
        <f>'CRI-M'!P63</f>
        <v>332147</v>
      </c>
    </row>
    <row r="62" spans="1:4" x14ac:dyDescent="0.25">
      <c r="A62">
        <v>5000</v>
      </c>
      <c r="B62" t="s">
        <v>441</v>
      </c>
      <c r="D62" s="109">
        <f>'CRI-M'!P66</f>
        <v>5584248</v>
      </c>
    </row>
    <row r="63" spans="1:4" x14ac:dyDescent="0.25">
      <c r="A63">
        <v>5100</v>
      </c>
      <c r="B63" t="s">
        <v>501</v>
      </c>
      <c r="D63" s="109">
        <f>'CRI-M'!P67</f>
        <v>5584248</v>
      </c>
    </row>
    <row r="64" spans="1:4" x14ac:dyDescent="0.25">
      <c r="A64">
        <v>5101</v>
      </c>
      <c r="B64" t="s">
        <v>549</v>
      </c>
      <c r="C64">
        <v>11</v>
      </c>
      <c r="D64" s="109">
        <f>'CRI-M'!P68</f>
        <v>94080</v>
      </c>
    </row>
    <row r="65" spans="1:4" x14ac:dyDescent="0.25">
      <c r="A65">
        <v>5102</v>
      </c>
      <c r="B65" t="s">
        <v>442</v>
      </c>
      <c r="C65">
        <v>11</v>
      </c>
      <c r="D65" s="109">
        <f>'CRI-M'!P69</f>
        <v>5490168</v>
      </c>
    </row>
    <row r="66" spans="1:4" x14ac:dyDescent="0.25">
      <c r="A66">
        <v>5200</v>
      </c>
      <c r="B66" t="s">
        <v>550</v>
      </c>
      <c r="D66" s="109">
        <f>'CRI-M'!P70</f>
        <v>0</v>
      </c>
    </row>
    <row r="67" spans="1:4" x14ac:dyDescent="0.25">
      <c r="A67">
        <v>6000</v>
      </c>
      <c r="B67" t="s">
        <v>443</v>
      </c>
      <c r="D67" s="109">
        <f>'CRI-M'!P73</f>
        <v>1201818</v>
      </c>
    </row>
    <row r="68" spans="1:4" x14ac:dyDescent="0.25">
      <c r="A68">
        <v>6100</v>
      </c>
      <c r="B68" t="s">
        <v>502</v>
      </c>
      <c r="D68" s="109">
        <f>'CRI-M'!P74</f>
        <v>1201818</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1201818</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183143047</v>
      </c>
    </row>
    <row r="96" spans="1:4" x14ac:dyDescent="0.25">
      <c r="A96">
        <v>8100</v>
      </c>
      <c r="B96" t="s">
        <v>568</v>
      </c>
      <c r="D96" s="109">
        <f>'CRI-M'!P104</f>
        <v>116598327</v>
      </c>
    </row>
    <row r="97" spans="1:4" x14ac:dyDescent="0.25">
      <c r="A97">
        <v>8101</v>
      </c>
      <c r="B97" t="s">
        <v>569</v>
      </c>
      <c r="C97">
        <v>15</v>
      </c>
      <c r="D97" s="109">
        <f>'CRI-M'!P105</f>
        <v>77610988</v>
      </c>
    </row>
    <row r="98" spans="1:4" x14ac:dyDescent="0.25">
      <c r="A98">
        <v>8102</v>
      </c>
      <c r="B98" t="s">
        <v>570</v>
      </c>
      <c r="C98">
        <v>15</v>
      </c>
      <c r="D98" s="109">
        <f>'CRI-M'!P106</f>
        <v>17020830</v>
      </c>
    </row>
    <row r="99" spans="1:4" x14ac:dyDescent="0.25">
      <c r="A99">
        <v>8103</v>
      </c>
      <c r="B99" t="s">
        <v>571</v>
      </c>
      <c r="C99">
        <v>15</v>
      </c>
      <c r="D99" s="109">
        <f>'CRI-M'!P107</f>
        <v>4526262</v>
      </c>
    </row>
    <row r="100" spans="1:4" x14ac:dyDescent="0.25">
      <c r="A100">
        <v>8104</v>
      </c>
      <c r="B100" t="s">
        <v>572</v>
      </c>
      <c r="C100">
        <v>15</v>
      </c>
      <c r="D100" s="109">
        <f>'CRI-M'!P108</f>
        <v>100898</v>
      </c>
    </row>
    <row r="101" spans="1:4" x14ac:dyDescent="0.25">
      <c r="A101">
        <v>8105</v>
      </c>
      <c r="B101" t="s">
        <v>573</v>
      </c>
      <c r="C101">
        <v>15</v>
      </c>
      <c r="D101" s="109">
        <f>'CRI-M'!P109</f>
        <v>0</v>
      </c>
    </row>
    <row r="102" spans="1:4" x14ac:dyDescent="0.25">
      <c r="A102">
        <v>8106</v>
      </c>
      <c r="B102" t="s">
        <v>574</v>
      </c>
      <c r="C102">
        <v>15</v>
      </c>
      <c r="D102" s="109">
        <f>'CRI-M'!P110</f>
        <v>1846528</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1761160</v>
      </c>
    </row>
    <row r="106" spans="1:4" x14ac:dyDescent="0.25">
      <c r="A106">
        <v>8110</v>
      </c>
      <c r="B106" t="s">
        <v>578</v>
      </c>
      <c r="C106">
        <v>15</v>
      </c>
      <c r="D106" s="109">
        <f>'CRI-M'!P114</f>
        <v>4722640</v>
      </c>
    </row>
    <row r="107" spans="1:4" x14ac:dyDescent="0.25">
      <c r="A107">
        <v>8111</v>
      </c>
      <c r="B107" t="s">
        <v>579</v>
      </c>
      <c r="C107">
        <v>15</v>
      </c>
      <c r="D107" s="109">
        <f>'CRI-M'!P115</f>
        <v>0</v>
      </c>
    </row>
    <row r="108" spans="1:4" x14ac:dyDescent="0.25">
      <c r="A108">
        <v>8112</v>
      </c>
      <c r="B108" t="s">
        <v>580</v>
      </c>
      <c r="C108">
        <v>16</v>
      </c>
      <c r="D108" s="109">
        <f>'CRI-M'!P116</f>
        <v>9009021</v>
      </c>
    </row>
    <row r="109" spans="1:4" x14ac:dyDescent="0.25">
      <c r="A109">
        <v>8200</v>
      </c>
      <c r="B109" t="s">
        <v>581</v>
      </c>
      <c r="D109" s="109">
        <f>'CRI-M'!P117</f>
        <v>61061822</v>
      </c>
    </row>
    <row r="110" spans="1:4" x14ac:dyDescent="0.25">
      <c r="A110">
        <v>8201</v>
      </c>
      <c r="B110" t="s">
        <v>582</v>
      </c>
      <c r="C110">
        <v>25</v>
      </c>
      <c r="D110" s="109">
        <f>'CRI-M'!P118</f>
        <v>17793718</v>
      </c>
    </row>
    <row r="111" spans="1:4" x14ac:dyDescent="0.25">
      <c r="A111">
        <v>8202</v>
      </c>
      <c r="B111" t="s">
        <v>583</v>
      </c>
      <c r="C111">
        <v>25</v>
      </c>
      <c r="D111" s="109">
        <f>'CRI-M'!P119</f>
        <v>43268104</v>
      </c>
    </row>
    <row r="112" spans="1:4" x14ac:dyDescent="0.25">
      <c r="A112">
        <v>8300</v>
      </c>
      <c r="B112" t="s">
        <v>584</v>
      </c>
      <c r="D112" s="109">
        <f>'CRI-M'!P120</f>
        <v>1759996</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385744</v>
      </c>
    </row>
    <row r="117" spans="1:4" x14ac:dyDescent="0.25">
      <c r="A117">
        <v>8304</v>
      </c>
      <c r="B117" t="s">
        <v>612</v>
      </c>
      <c r="C117">
        <v>25</v>
      </c>
      <c r="D117" s="109">
        <f>'CRI-M'!P125</f>
        <v>89910</v>
      </c>
    </row>
    <row r="118" spans="1:4" x14ac:dyDescent="0.25">
      <c r="A118">
        <v>8304</v>
      </c>
      <c r="B118" t="s">
        <v>613</v>
      </c>
      <c r="C118">
        <v>26</v>
      </c>
      <c r="D118" s="109">
        <f>'CRI-M'!P126</f>
        <v>1284342</v>
      </c>
    </row>
    <row r="119" spans="1:4" x14ac:dyDescent="0.25">
      <c r="A119">
        <v>8400</v>
      </c>
      <c r="B119" t="s">
        <v>444</v>
      </c>
      <c r="D119" s="109">
        <f>'CRI-M'!P127</f>
        <v>3722902</v>
      </c>
    </row>
    <row r="120" spans="1:4" x14ac:dyDescent="0.25">
      <c r="A120">
        <v>8401</v>
      </c>
      <c r="B120" t="s">
        <v>588</v>
      </c>
      <c r="C120">
        <v>15</v>
      </c>
      <c r="D120" s="109">
        <f>'CRI-M'!P128</f>
        <v>20</v>
      </c>
    </row>
    <row r="121" spans="1:4" x14ac:dyDescent="0.25">
      <c r="A121">
        <v>8402</v>
      </c>
      <c r="B121" t="s">
        <v>589</v>
      </c>
      <c r="C121">
        <v>15</v>
      </c>
      <c r="D121" s="109">
        <f>'CRI-M'!P129</f>
        <v>322189</v>
      </c>
    </row>
    <row r="122" spans="1:4" x14ac:dyDescent="0.25">
      <c r="A122">
        <v>8403</v>
      </c>
      <c r="B122" t="s">
        <v>590</v>
      </c>
      <c r="C122">
        <v>15</v>
      </c>
      <c r="D122" s="109">
        <f>'CRI-M'!P130</f>
        <v>2088461</v>
      </c>
    </row>
    <row r="123" spans="1:4" x14ac:dyDescent="0.25">
      <c r="A123">
        <v>8404</v>
      </c>
      <c r="B123" t="s">
        <v>591</v>
      </c>
      <c r="C123">
        <v>15</v>
      </c>
      <c r="D123" s="109">
        <f>'CRI-M'!P131</f>
        <v>0</v>
      </c>
    </row>
    <row r="124" spans="1:4" x14ac:dyDescent="0.25">
      <c r="A124">
        <v>8405</v>
      </c>
      <c r="B124" t="s">
        <v>592</v>
      </c>
      <c r="C124">
        <v>15</v>
      </c>
      <c r="D124" s="109">
        <f>'CRI-M'!P132</f>
        <v>1312232</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291625768</v>
      </c>
    </row>
    <row r="150" spans="1:4" x14ac:dyDescent="0.25">
      <c r="B150" t="s">
        <v>1543</v>
      </c>
      <c r="D150" s="109">
        <f>'CRI-M'!P158</f>
        <v>32429458</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324055226</v>
      </c>
    </row>
    <row r="160" spans="1:4" x14ac:dyDescent="0.25">
      <c r="A160" t="s">
        <v>504</v>
      </c>
      <c r="D160" s="109">
        <f>'CRI-M'!P157</f>
        <v>291625768</v>
      </c>
    </row>
    <row r="161" spans="1:4" x14ac:dyDescent="0.25">
      <c r="A161">
        <v>1000</v>
      </c>
      <c r="B161" t="s">
        <v>19</v>
      </c>
      <c r="D161" s="109">
        <f>'COG-M'!P2</f>
        <v>89897396</v>
      </c>
    </row>
    <row r="162" spans="1:4" x14ac:dyDescent="0.25">
      <c r="A162">
        <v>1100</v>
      </c>
      <c r="B162" t="s">
        <v>20</v>
      </c>
      <c r="D162" s="109">
        <f>'COG-M'!P3</f>
        <v>48254460</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3237672</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451332</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44129448</v>
      </c>
    </row>
    <row r="179" spans="1:4" x14ac:dyDescent="0.25">
      <c r="C179">
        <v>16</v>
      </c>
      <c r="D179" s="109">
        <f>'COG-M'!P20</f>
        <v>0</v>
      </c>
    </row>
    <row r="180" spans="1:4" x14ac:dyDescent="0.25">
      <c r="C180">
        <v>17</v>
      </c>
      <c r="D180" s="109">
        <f>'COG-M'!P21</f>
        <v>0</v>
      </c>
    </row>
    <row r="181" spans="1:4" x14ac:dyDescent="0.25">
      <c r="C181">
        <v>25</v>
      </c>
      <c r="D181" s="109">
        <f>'COG-M'!P22</f>
        <v>436008</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23706693</v>
      </c>
    </row>
    <row r="195" spans="1:4" x14ac:dyDescent="0.25">
      <c r="A195">
        <v>121</v>
      </c>
      <c r="B195" t="s">
        <v>25</v>
      </c>
      <c r="C195">
        <v>11</v>
      </c>
      <c r="D195" s="109">
        <f>'COG-M'!P36</f>
        <v>2870889</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293247</v>
      </c>
    </row>
    <row r="204" spans="1:4" x14ac:dyDescent="0.25">
      <c r="C204">
        <v>27</v>
      </c>
      <c r="D204" s="109">
        <f>'COG-M'!P45</f>
        <v>0</v>
      </c>
    </row>
    <row r="205" spans="1:4" x14ac:dyDescent="0.25">
      <c r="A205">
        <v>122</v>
      </c>
      <c r="B205" t="s">
        <v>26</v>
      </c>
      <c r="C205">
        <v>11</v>
      </c>
      <c r="D205" s="109">
        <f>'COG-M'!P46</f>
        <v>521095</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19936650</v>
      </c>
    </row>
    <row r="210" spans="1:4" x14ac:dyDescent="0.25">
      <c r="C210">
        <v>16</v>
      </c>
      <c r="D210" s="109">
        <f>'COG-M'!P51</f>
        <v>0</v>
      </c>
    </row>
    <row r="211" spans="1:4" x14ac:dyDescent="0.25">
      <c r="C211">
        <v>17</v>
      </c>
      <c r="D211" s="109">
        <f>'COG-M'!P52</f>
        <v>0</v>
      </c>
    </row>
    <row r="212" spans="1:4" x14ac:dyDescent="0.25">
      <c r="C212">
        <v>25</v>
      </c>
      <c r="D212" s="109">
        <f>'COG-M'!P53</f>
        <v>84812</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14088230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8744144</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1279121</v>
      </c>
    </row>
    <row r="242" spans="1:4" x14ac:dyDescent="0.25">
      <c r="C242">
        <v>16</v>
      </c>
      <c r="D242" s="109">
        <f>'COG-M'!P83</f>
        <v>0</v>
      </c>
    </row>
    <row r="243" spans="1:4" x14ac:dyDescent="0.25">
      <c r="C243">
        <v>17</v>
      </c>
      <c r="D243" s="109">
        <f>'COG-M'!P84</f>
        <v>0</v>
      </c>
    </row>
    <row r="244" spans="1:4" x14ac:dyDescent="0.25">
      <c r="C244">
        <v>25</v>
      </c>
      <c r="D244" s="109">
        <f>'COG-M'!P85</f>
        <v>1354561</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2336187</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374217</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371880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371880</v>
      </c>
    </row>
    <row r="328" spans="1:4" x14ac:dyDescent="0.25">
      <c r="C328">
        <v>26</v>
      </c>
      <c r="D328" s="109">
        <f>'COG-M'!P169</f>
        <v>0</v>
      </c>
    </row>
    <row r="329" spans="1:4" x14ac:dyDescent="0.25">
      <c r="C329">
        <v>27</v>
      </c>
      <c r="D329" s="109">
        <f>'COG-M'!P170</f>
        <v>0</v>
      </c>
    </row>
    <row r="330" spans="1:4" x14ac:dyDescent="0.25">
      <c r="A330">
        <v>1500</v>
      </c>
      <c r="B330" t="s">
        <v>43</v>
      </c>
      <c r="D330" s="109">
        <f>'COG-M'!P171</f>
        <v>2562826</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1552826</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2590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963330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44080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913307</v>
      </c>
    </row>
    <row r="403" spans="1:4" x14ac:dyDescent="0.25">
      <c r="A403">
        <v>171</v>
      </c>
      <c r="B403" t="s">
        <v>53</v>
      </c>
      <c r="C403">
        <v>11</v>
      </c>
      <c r="D403" s="109">
        <f>'COG-M'!P244</f>
        <v>650452</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23155</v>
      </c>
    </row>
    <row r="408" spans="1:4" x14ac:dyDescent="0.25">
      <c r="C408">
        <v>16</v>
      </c>
      <c r="D408" s="109">
        <f>'COG-M'!P249</f>
        <v>0</v>
      </c>
    </row>
    <row r="409" spans="1:4" x14ac:dyDescent="0.25">
      <c r="C409">
        <v>17</v>
      </c>
      <c r="D409" s="109">
        <f>'COG-M'!P250</f>
        <v>0</v>
      </c>
    </row>
    <row r="410" spans="1:4" x14ac:dyDescent="0.25">
      <c r="C410">
        <v>25</v>
      </c>
      <c r="D410" s="109">
        <f>'COG-M'!P251</f>
        <v>239700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54961757</v>
      </c>
    </row>
    <row r="424" spans="1:4" x14ac:dyDescent="0.25">
      <c r="A424">
        <v>2100</v>
      </c>
      <c r="B424" t="s">
        <v>56</v>
      </c>
      <c r="D424" s="109">
        <f>'COG-M'!P265</f>
        <v>4672026</v>
      </c>
    </row>
    <row r="425" spans="1:4" x14ac:dyDescent="0.25">
      <c r="A425">
        <v>211</v>
      </c>
      <c r="B425" t="s">
        <v>57</v>
      </c>
      <c r="C425">
        <v>11</v>
      </c>
      <c r="D425" s="109">
        <f>'COG-M'!P266</f>
        <v>2395474</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12053</v>
      </c>
    </row>
    <row r="433" spans="1:4" x14ac:dyDescent="0.25">
      <c r="C433">
        <v>26</v>
      </c>
      <c r="D433" s="109">
        <f>'COG-M'!P274</f>
        <v>35995</v>
      </c>
    </row>
    <row r="434" spans="1:4" x14ac:dyDescent="0.25">
      <c r="C434">
        <v>27</v>
      </c>
      <c r="D434" s="109">
        <f>'COG-M'!P275</f>
        <v>0</v>
      </c>
    </row>
    <row r="435" spans="1:4" x14ac:dyDescent="0.25">
      <c r="A435">
        <v>212</v>
      </c>
      <c r="B435" t="s">
        <v>58</v>
      </c>
      <c r="C435">
        <v>11</v>
      </c>
      <c r="D435" s="109">
        <f>'COG-M'!P276</f>
        <v>171013</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20752</v>
      </c>
    </row>
    <row r="443" spans="1:4" x14ac:dyDescent="0.25">
      <c r="C443">
        <v>26</v>
      </c>
      <c r="D443" s="109">
        <f>'COG-M'!P284</f>
        <v>4000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1022489</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34213</v>
      </c>
    </row>
    <row r="473" spans="1:4" x14ac:dyDescent="0.25">
      <c r="C473">
        <v>26</v>
      </c>
      <c r="D473" s="109">
        <f>'COG-M'!P314</f>
        <v>45962</v>
      </c>
    </row>
    <row r="474" spans="1:4" x14ac:dyDescent="0.25">
      <c r="C474">
        <v>27</v>
      </c>
      <c r="D474" s="109">
        <f>'COG-M'!P315</f>
        <v>0</v>
      </c>
    </row>
    <row r="475" spans="1:4" x14ac:dyDescent="0.25">
      <c r="A475">
        <v>216</v>
      </c>
      <c r="B475" t="s">
        <v>62</v>
      </c>
      <c r="C475">
        <v>11</v>
      </c>
      <c r="D475" s="109">
        <f>'COG-M'!P316</f>
        <v>708022</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222053</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3506498</v>
      </c>
    </row>
    <row r="506" spans="1:4" x14ac:dyDescent="0.25">
      <c r="A506">
        <v>221</v>
      </c>
      <c r="B506" t="s">
        <v>66</v>
      </c>
      <c r="C506">
        <v>11</v>
      </c>
      <c r="D506" s="109">
        <f>'COG-M'!P347</f>
        <v>3292822</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99259</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114417</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5544768</v>
      </c>
    </row>
    <row r="547" spans="1:4" x14ac:dyDescent="0.25">
      <c r="A547">
        <v>241</v>
      </c>
      <c r="B547" t="s">
        <v>80</v>
      </c>
      <c r="C547">
        <v>11</v>
      </c>
      <c r="D547" s="109">
        <f>'COG-M'!P388</f>
        <v>121012</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89055</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88502</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9281</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795839</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939704</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79905</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14268</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127710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11530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3050794</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0</v>
      </c>
    </row>
    <row r="634" spans="1:4" x14ac:dyDescent="0.25">
      <c r="C634">
        <v>25</v>
      </c>
      <c r="D634" s="109">
        <f>'COG-M'!P475</f>
        <v>217168</v>
      </c>
    </row>
    <row r="635" spans="1:4" x14ac:dyDescent="0.25">
      <c r="C635">
        <v>26</v>
      </c>
      <c r="D635" s="109">
        <f>'COG-M'!P476</f>
        <v>0</v>
      </c>
    </row>
    <row r="636" spans="1:4" x14ac:dyDescent="0.25">
      <c r="C636">
        <v>27</v>
      </c>
      <c r="D636" s="109">
        <f>'COG-M'!P477</f>
        <v>0</v>
      </c>
    </row>
    <row r="637" spans="1:4" x14ac:dyDescent="0.25">
      <c r="A637">
        <v>2500</v>
      </c>
      <c r="B637" t="s">
        <v>89</v>
      </c>
      <c r="D637" s="109">
        <f>'COG-M'!P478</f>
        <v>10850525</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59611</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6784459</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3335498</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670957</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26091478</v>
      </c>
    </row>
    <row r="709" spans="1:4" x14ac:dyDescent="0.25">
      <c r="A709">
        <v>261</v>
      </c>
      <c r="B709" t="s">
        <v>98</v>
      </c>
      <c r="C709">
        <v>11</v>
      </c>
      <c r="D709" s="109">
        <f>'COG-M'!P550</f>
        <v>4326046</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13555764</v>
      </c>
    </row>
    <row r="714" spans="1:4" x14ac:dyDescent="0.25">
      <c r="C714">
        <v>16</v>
      </c>
      <c r="D714" s="109">
        <f>'COG-M'!P555</f>
        <v>0</v>
      </c>
    </row>
    <row r="715" spans="1:4" x14ac:dyDescent="0.25">
      <c r="C715">
        <v>17</v>
      </c>
      <c r="D715" s="109">
        <f>'COG-M'!P556</f>
        <v>385744</v>
      </c>
    </row>
    <row r="716" spans="1:4" x14ac:dyDescent="0.25">
      <c r="C716">
        <v>25</v>
      </c>
      <c r="D716" s="109">
        <f>'COG-M'!P557</f>
        <v>7809976</v>
      </c>
    </row>
    <row r="717" spans="1:4" x14ac:dyDescent="0.25">
      <c r="C717">
        <v>26</v>
      </c>
      <c r="D717" s="109">
        <f>'COG-M'!P558</f>
        <v>13948</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652282</v>
      </c>
    </row>
    <row r="730" spans="1:4" x14ac:dyDescent="0.25">
      <c r="A730">
        <v>271</v>
      </c>
      <c r="B730" t="s">
        <v>101</v>
      </c>
      <c r="C730">
        <v>11</v>
      </c>
      <c r="D730" s="109">
        <f>'COG-M'!P571</f>
        <v>68220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0</v>
      </c>
    </row>
    <row r="737" spans="1:4" x14ac:dyDescent="0.25">
      <c r="C737">
        <v>25</v>
      </c>
      <c r="D737" s="109">
        <f>'COG-M'!P578</f>
        <v>305356</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48618</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15080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174408</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40600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3644180</v>
      </c>
    </row>
    <row r="812" spans="1:4" x14ac:dyDescent="0.25">
      <c r="A812">
        <v>291</v>
      </c>
      <c r="B812" t="s">
        <v>111</v>
      </c>
      <c r="C812">
        <v>11</v>
      </c>
      <c r="D812" s="109">
        <f>'COG-M'!P653</f>
        <v>785311</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1322925</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53132</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16725</v>
      </c>
    </row>
    <row r="841" spans="1:4" x14ac:dyDescent="0.25">
      <c r="C841">
        <v>27</v>
      </c>
      <c r="D841" s="109">
        <f>'COG-M'!P682</f>
        <v>0</v>
      </c>
    </row>
    <row r="842" spans="1:4" x14ac:dyDescent="0.25">
      <c r="A842">
        <v>294</v>
      </c>
      <c r="B842" t="s">
        <v>114</v>
      </c>
      <c r="C842">
        <v>11</v>
      </c>
      <c r="D842" s="109">
        <f>'COG-M'!P683</f>
        <v>441638</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6020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82187</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603357</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966</v>
      </c>
    </row>
    <row r="867" spans="1:4" x14ac:dyDescent="0.25">
      <c r="C867">
        <v>16</v>
      </c>
      <c r="D867" s="109">
        <f>'COG-M'!P708</f>
        <v>0</v>
      </c>
    </row>
    <row r="868" spans="1:4" x14ac:dyDescent="0.25">
      <c r="C868">
        <v>17</v>
      </c>
      <c r="D868" s="109">
        <f>'COG-M'!P709</f>
        <v>0</v>
      </c>
    </row>
    <row r="869" spans="1:4" x14ac:dyDescent="0.25">
      <c r="C869">
        <v>25</v>
      </c>
      <c r="D869" s="109">
        <f>'COG-M'!P710</f>
        <v>160923</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35287</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135709</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73907973</v>
      </c>
    </row>
    <row r="903" spans="1:4" x14ac:dyDescent="0.25">
      <c r="A903">
        <v>3100</v>
      </c>
      <c r="B903" t="s">
        <v>121</v>
      </c>
      <c r="D903" s="109">
        <f>'COG-M'!P744</f>
        <v>24504860</v>
      </c>
    </row>
    <row r="904" spans="1:4" x14ac:dyDescent="0.25">
      <c r="A904">
        <v>311</v>
      </c>
      <c r="B904" t="s">
        <v>122</v>
      </c>
      <c r="C904">
        <v>11</v>
      </c>
      <c r="D904" s="109">
        <f>'COG-M'!P745</f>
        <v>2126682</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0</v>
      </c>
    </row>
    <row r="909" spans="1:4" x14ac:dyDescent="0.25">
      <c r="C909">
        <v>16</v>
      </c>
      <c r="D909" s="109">
        <f>'COG-M'!P750</f>
        <v>0</v>
      </c>
    </row>
    <row r="910" spans="1:4" x14ac:dyDescent="0.25">
      <c r="C910">
        <v>17</v>
      </c>
      <c r="D910" s="109">
        <f>'COG-M'!P751</f>
        <v>0</v>
      </c>
    </row>
    <row r="911" spans="1:4" x14ac:dyDescent="0.25">
      <c r="C911">
        <v>25</v>
      </c>
      <c r="D911" s="109">
        <f>'COG-M'!P752</f>
        <v>21915360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1006</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367715</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9487</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43639</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37931</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3040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6167309</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969820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382589</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1824</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4051238</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482837</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279001</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1998203</v>
      </c>
    </row>
    <row r="1086" spans="1:4" x14ac:dyDescent="0.25">
      <c r="A1086">
        <v>331</v>
      </c>
      <c r="B1086" t="s">
        <v>142</v>
      </c>
      <c r="C1086">
        <v>11</v>
      </c>
      <c r="D1086" s="109">
        <f>'COG-M'!P927</f>
        <v>653950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869280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395202</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10735</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69036</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1878211</v>
      </c>
    </row>
    <row r="1177" spans="1:4" x14ac:dyDescent="0.25">
      <c r="A1177">
        <v>341</v>
      </c>
      <c r="B1177" t="s">
        <v>152</v>
      </c>
      <c r="C1177">
        <v>11</v>
      </c>
      <c r="D1177" s="109">
        <f>'COG-M'!P1018</f>
        <v>490825</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29508</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1162871</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18427</v>
      </c>
    </row>
    <row r="1222" spans="1:4" x14ac:dyDescent="0.25">
      <c r="C1222">
        <v>16</v>
      </c>
      <c r="D1222" s="109">
        <f>'COG-M'!P1063</f>
        <v>0</v>
      </c>
    </row>
    <row r="1223" spans="1:4" x14ac:dyDescent="0.25">
      <c r="C1223">
        <v>17</v>
      </c>
      <c r="D1223" s="109">
        <f>'COG-M'!P1064</f>
        <v>0</v>
      </c>
    </row>
    <row r="1224" spans="1:4" x14ac:dyDescent="0.25">
      <c r="C1224">
        <v>25</v>
      </c>
      <c r="D1224" s="109">
        <f>'COG-M'!P1065</f>
        <v>175080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1500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29725487</v>
      </c>
    </row>
    <row r="1268" spans="1:4" x14ac:dyDescent="0.25">
      <c r="A1268">
        <v>351</v>
      </c>
      <c r="B1268" t="s">
        <v>162</v>
      </c>
      <c r="C1268">
        <v>11</v>
      </c>
      <c r="D1268" s="109">
        <f>'COG-M'!P1109</f>
        <v>6496856</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527214</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30288</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312114</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1420662</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285422</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177236</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99229</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0</v>
      </c>
    </row>
    <row r="1335" spans="1:4" x14ac:dyDescent="0.25">
      <c r="C1335">
        <v>25</v>
      </c>
      <c r="D1335" s="109">
        <f>'COG-M'!P1176</f>
        <v>4234</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6618781</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10639638</v>
      </c>
    </row>
    <row r="1343" spans="1:4" x14ac:dyDescent="0.25">
      <c r="C1343">
        <v>16</v>
      </c>
      <c r="D1343" s="109">
        <f>'COG-M'!P1184</f>
        <v>2926038</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187775</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74849</v>
      </c>
    </row>
    <row r="1359" spans="1:4" x14ac:dyDescent="0.25">
      <c r="A1359">
        <v>361</v>
      </c>
      <c r="B1359" t="s">
        <v>172</v>
      </c>
      <c r="C1359">
        <v>11</v>
      </c>
      <c r="D1359" s="109">
        <f>'COG-M'!P1200</f>
        <v>74849</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158193</v>
      </c>
    </row>
    <row r="1430" spans="1:4" x14ac:dyDescent="0.25">
      <c r="A1430">
        <v>371</v>
      </c>
      <c r="B1430" t="s">
        <v>179</v>
      </c>
      <c r="C1430">
        <v>11</v>
      </c>
      <c r="D1430" s="109">
        <f>'COG-M'!P1271</f>
        <v>4885</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5736</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147572</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4343561</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3939828</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158565</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245168</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5057300</v>
      </c>
    </row>
    <row r="1572" spans="1:4" x14ac:dyDescent="0.25">
      <c r="A1572">
        <v>391</v>
      </c>
      <c r="B1572" t="s">
        <v>195</v>
      </c>
      <c r="C1572">
        <v>11</v>
      </c>
      <c r="D1572" s="109">
        <f>'COG-M'!P1413</f>
        <v>105276</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658491</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4240297</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53236</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17909784</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5100000</v>
      </c>
    </row>
    <row r="1683" spans="1:4" x14ac:dyDescent="0.25">
      <c r="A1683">
        <v>421</v>
      </c>
      <c r="B1683" t="s">
        <v>215</v>
      </c>
      <c r="C1683">
        <v>11</v>
      </c>
      <c r="D1683" s="109">
        <f>'COG-M'!P1524</f>
        <v>1000000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4100000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4213792</v>
      </c>
    </row>
    <row r="1780" spans="1:4" x14ac:dyDescent="0.25">
      <c r="A1780">
        <v>441</v>
      </c>
      <c r="B1780" t="s">
        <v>231</v>
      </c>
      <c r="C1780">
        <v>11</v>
      </c>
      <c r="D1780" s="109">
        <f>'COG-M'!P1621</f>
        <v>4146133</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67659</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5750681</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5750681</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2845311</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2845311</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7971745</v>
      </c>
    </row>
    <row r="2020" spans="1:4" x14ac:dyDescent="0.25">
      <c r="A2020">
        <v>5100</v>
      </c>
      <c r="B2020" t="s">
        <v>262</v>
      </c>
      <c r="D2020" s="109">
        <f>'COG-M'!P1861</f>
        <v>591212</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526212</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65000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5427842</v>
      </c>
    </row>
    <row r="2144" spans="1:4" x14ac:dyDescent="0.25">
      <c r="A2144">
        <v>541</v>
      </c>
      <c r="B2144" t="s">
        <v>621</v>
      </c>
      <c r="C2144">
        <v>11</v>
      </c>
      <c r="D2144" s="109">
        <f>'COG-M'!P1985</f>
        <v>4409682</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564297</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453863</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273296</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273296</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1679395</v>
      </c>
    </row>
    <row r="2388" spans="1:4" x14ac:dyDescent="0.25">
      <c r="A2388">
        <v>581</v>
      </c>
      <c r="B2388" t="s">
        <v>305</v>
      </c>
      <c r="C2388">
        <v>11</v>
      </c>
      <c r="D2388" s="109">
        <f>'COG-M'!P2229</f>
        <v>1679395</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64779225</v>
      </c>
    </row>
    <row r="2520" spans="1:4" x14ac:dyDescent="0.25">
      <c r="A2520">
        <v>6100</v>
      </c>
      <c r="B2520" t="s">
        <v>320</v>
      </c>
      <c r="D2520" s="109">
        <f>'COG-M'!P2361</f>
        <v>19752725</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7156046</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779374</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7294127</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4523178</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45026500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576001</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1936619</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23460700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5327000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3616510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10109670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14627346</v>
      </c>
    </row>
    <row r="3067" spans="1:4" x14ac:dyDescent="0.25">
      <c r="A3067">
        <v>9100</v>
      </c>
      <c r="B3067" t="s">
        <v>400</v>
      </c>
      <c r="D3067" s="109">
        <f>'COG-M'!P2908</f>
        <v>7405095</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4456347</v>
      </c>
    </row>
    <row r="3073" spans="1:4" x14ac:dyDescent="0.25">
      <c r="C3073">
        <v>16</v>
      </c>
      <c r="D3073" s="109">
        <f>'COG-M'!P2914</f>
        <v>0</v>
      </c>
    </row>
    <row r="3074" spans="1:4" x14ac:dyDescent="0.25">
      <c r="C3074">
        <v>17</v>
      </c>
      <c r="D3074" s="109">
        <f>'COG-M'!P2915</f>
        <v>0</v>
      </c>
    </row>
    <row r="3075" spans="1:4" x14ac:dyDescent="0.25">
      <c r="C3075">
        <v>25</v>
      </c>
      <c r="D3075" s="109">
        <f>'COG-M'!P2916</f>
        <v>2948748</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7222251</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7045204</v>
      </c>
    </row>
    <row r="3109" spans="1:4" x14ac:dyDescent="0.25">
      <c r="C3109">
        <v>16</v>
      </c>
      <c r="D3109" s="109">
        <f>'COG-M'!P2950</f>
        <v>0</v>
      </c>
    </row>
    <row r="3110" spans="1:4" x14ac:dyDescent="0.25">
      <c r="C3110">
        <v>17</v>
      </c>
      <c r="D3110" s="109">
        <f>'COG-M'!P2951</f>
        <v>0</v>
      </c>
    </row>
    <row r="3111" spans="1:4" x14ac:dyDescent="0.25">
      <c r="C3111">
        <v>25</v>
      </c>
      <c r="D3111" s="109">
        <f>'COG-M'!P2952</f>
        <v>177047</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324055226</v>
      </c>
    </row>
    <row r="3189" spans="2:4" x14ac:dyDescent="0.25">
      <c r="B3189">
        <v>1</v>
      </c>
      <c r="C3189" t="s">
        <v>447</v>
      </c>
      <c r="D3189" s="109">
        <f>CF!C3</f>
        <v>130148228</v>
      </c>
    </row>
    <row r="3190" spans="2:4" x14ac:dyDescent="0.25">
      <c r="B3190">
        <v>11</v>
      </c>
      <c r="C3190" t="s">
        <v>723</v>
      </c>
      <c r="D3190" s="109">
        <f>CF!C4</f>
        <v>3746708</v>
      </c>
    </row>
    <row r="3191" spans="2:4" x14ac:dyDescent="0.25">
      <c r="B3191">
        <v>111</v>
      </c>
      <c r="C3191" t="s">
        <v>448</v>
      </c>
      <c r="D3191" s="109">
        <f>CF!C5</f>
        <v>3746708</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29704101</v>
      </c>
    </row>
    <row r="3199" spans="2:4" x14ac:dyDescent="0.25">
      <c r="B3199">
        <v>131</v>
      </c>
      <c r="C3199" t="s">
        <v>452</v>
      </c>
      <c r="D3199" s="109">
        <f>CF!C13</f>
        <v>16269784</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13434317</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35117515</v>
      </c>
    </row>
    <row r="3211" spans="2:4" x14ac:dyDescent="0.25">
      <c r="B3211">
        <v>151</v>
      </c>
      <c r="C3211" t="s">
        <v>639</v>
      </c>
      <c r="D3211" s="109">
        <f>CF!C25</f>
        <v>0</v>
      </c>
    </row>
    <row r="3212" spans="2:4" x14ac:dyDescent="0.25">
      <c r="B3212">
        <v>152</v>
      </c>
      <c r="C3212" t="s">
        <v>640</v>
      </c>
      <c r="D3212" s="109">
        <f>CF!C26</f>
        <v>35117515</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30188806</v>
      </c>
    </row>
    <row r="3218" spans="2:4" x14ac:dyDescent="0.25">
      <c r="B3218">
        <v>171</v>
      </c>
      <c r="C3218" t="s">
        <v>461</v>
      </c>
      <c r="D3218" s="109">
        <f>CF!C32</f>
        <v>24692566</v>
      </c>
    </row>
    <row r="3219" spans="2:4" x14ac:dyDescent="0.25">
      <c r="B3219">
        <v>172</v>
      </c>
      <c r="C3219" t="s">
        <v>642</v>
      </c>
      <c r="D3219" s="109">
        <f>CF!C33</f>
        <v>5496240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31391098</v>
      </c>
    </row>
    <row r="3223" spans="2:4" x14ac:dyDescent="0.25">
      <c r="B3223">
        <v>181</v>
      </c>
      <c r="C3223" t="s">
        <v>645</v>
      </c>
      <c r="D3223" s="109">
        <f>CF!C37</f>
        <v>12255370</v>
      </c>
    </row>
    <row r="3224" spans="2:4" x14ac:dyDescent="0.25">
      <c r="B3224">
        <v>182</v>
      </c>
      <c r="C3224" t="s">
        <v>646</v>
      </c>
      <c r="D3224" s="109">
        <f>CF!C38</f>
        <v>0</v>
      </c>
    </row>
    <row r="3225" spans="2:4" x14ac:dyDescent="0.25">
      <c r="B3225">
        <v>183</v>
      </c>
      <c r="C3225" t="s">
        <v>647</v>
      </c>
      <c r="D3225" s="109">
        <f>CF!C39</f>
        <v>1215267</v>
      </c>
    </row>
    <row r="3226" spans="2:4" x14ac:dyDescent="0.25">
      <c r="B3226">
        <v>184</v>
      </c>
      <c r="C3226" t="s">
        <v>648</v>
      </c>
      <c r="D3226" s="109">
        <f>CF!C40</f>
        <v>1974613</v>
      </c>
    </row>
    <row r="3227" spans="2:4" x14ac:dyDescent="0.25">
      <c r="B3227">
        <v>185</v>
      </c>
      <c r="C3227" t="s">
        <v>14</v>
      </c>
      <c r="D3227" s="109">
        <f>CF!C41</f>
        <v>15945848</v>
      </c>
    </row>
    <row r="3228" spans="2:4" x14ac:dyDescent="0.25">
      <c r="B3228">
        <v>2</v>
      </c>
      <c r="C3228" t="s">
        <v>462</v>
      </c>
      <c r="D3228" s="109">
        <f>CF!C42</f>
        <v>193483144</v>
      </c>
    </row>
    <row r="3229" spans="2:4" x14ac:dyDescent="0.25">
      <c r="B3229">
        <v>21</v>
      </c>
      <c r="C3229" t="s">
        <v>649</v>
      </c>
      <c r="D3229" s="109">
        <f>CF!C43</f>
        <v>1321141</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1321141</v>
      </c>
    </row>
    <row r="3236" spans="2:4" x14ac:dyDescent="0.25">
      <c r="B3236">
        <v>22</v>
      </c>
      <c r="C3236" t="s">
        <v>463</v>
      </c>
      <c r="D3236" s="109">
        <f>CF!C50</f>
        <v>164972702</v>
      </c>
    </row>
    <row r="3237" spans="2:4" x14ac:dyDescent="0.25">
      <c r="B3237">
        <v>221</v>
      </c>
      <c r="C3237" t="s">
        <v>656</v>
      </c>
      <c r="D3237" s="109">
        <f>CF!C51</f>
        <v>76228196</v>
      </c>
    </row>
    <row r="3238" spans="2:4" x14ac:dyDescent="0.25">
      <c r="B3238">
        <v>222</v>
      </c>
      <c r="C3238" t="s">
        <v>657</v>
      </c>
      <c r="D3238" s="109">
        <f>CF!C52</f>
        <v>0</v>
      </c>
    </row>
    <row r="3239" spans="2:4" x14ac:dyDescent="0.25">
      <c r="B3239">
        <v>223</v>
      </c>
      <c r="C3239" t="s">
        <v>658</v>
      </c>
      <c r="D3239" s="109">
        <f>CF!C53</f>
        <v>35638641</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53105865</v>
      </c>
    </row>
    <row r="3243" spans="2:4" x14ac:dyDescent="0.25">
      <c r="B3243">
        <v>227</v>
      </c>
      <c r="C3243" t="s">
        <v>661</v>
      </c>
      <c r="D3243" s="109">
        <f>CF!C57</f>
        <v>0</v>
      </c>
    </row>
    <row r="3244" spans="2:4" x14ac:dyDescent="0.25">
      <c r="B3244">
        <v>23</v>
      </c>
      <c r="C3244" t="s">
        <v>465</v>
      </c>
      <c r="D3244" s="109">
        <f>CF!C58</f>
        <v>19730425</v>
      </c>
    </row>
    <row r="3245" spans="2:4" x14ac:dyDescent="0.25">
      <c r="B3245">
        <v>231</v>
      </c>
      <c r="C3245" t="s">
        <v>662</v>
      </c>
      <c r="D3245" s="109">
        <f>CF!C59</f>
        <v>0</v>
      </c>
    </row>
    <row r="3246" spans="2:4" x14ac:dyDescent="0.25">
      <c r="B3246">
        <v>232</v>
      </c>
      <c r="C3246" t="s">
        <v>663</v>
      </c>
      <c r="D3246" s="109">
        <f>CF!C60</f>
        <v>19730425</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5366537</v>
      </c>
    </row>
    <row r="3251" spans="2:4" x14ac:dyDescent="0.25">
      <c r="B3251">
        <v>241</v>
      </c>
      <c r="C3251" t="s">
        <v>667</v>
      </c>
      <c r="D3251" s="109">
        <f>CF!C65</f>
        <v>2522663</v>
      </c>
    </row>
    <row r="3252" spans="2:4" x14ac:dyDescent="0.25">
      <c r="B3252">
        <v>242</v>
      </c>
      <c r="C3252" t="s">
        <v>467</v>
      </c>
      <c r="D3252" s="109">
        <f>CF!C66</f>
        <v>2843874</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2092339</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2092339</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423854</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423854</v>
      </c>
    </row>
    <row r="3306" spans="2:4" x14ac:dyDescent="0.25">
      <c r="B3306">
        <v>371</v>
      </c>
      <c r="C3306" t="s">
        <v>488</v>
      </c>
      <c r="D3306" s="109">
        <f>CF!C120</f>
        <v>423854</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324055226</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3.1.1.1.1</v>
      </c>
      <c r="B3336">
        <f>CA!B6</f>
        <v>101</v>
      </c>
      <c r="C3336" t="str">
        <f>CA!C6</f>
        <v>Ayuntamiento</v>
      </c>
      <c r="D3336">
        <f>CA!D6</f>
        <v>3746708</v>
      </c>
    </row>
    <row r="3337" spans="1:4" x14ac:dyDescent="0.25">
      <c r="A3337" t="str">
        <f>CA!A7</f>
        <v>3.1.1.1.1</v>
      </c>
      <c r="B3337">
        <f>CA!B7</f>
        <v>102</v>
      </c>
      <c r="C3337" t="str">
        <f>CA!C7</f>
        <v>Presidencia/Sria Particular/Gabinete/Logistica/DIF</v>
      </c>
      <c r="D3337">
        <f>CA!D7</f>
        <v>16269784</v>
      </c>
    </row>
    <row r="3338" spans="1:4" x14ac:dyDescent="0.25">
      <c r="A3338" t="str">
        <f>CA!A8</f>
        <v>3.1.1.1.1</v>
      </c>
      <c r="B3338">
        <f>CA!B8</f>
        <v>103</v>
      </c>
      <c r="C3338" t="str">
        <f>CA!C8</f>
        <v>Secretaria General/Agencias/Delegaciones/Registro Civil/Sindicatura</v>
      </c>
      <c r="D3338">
        <f>CA!D8</f>
        <v>13434317</v>
      </c>
    </row>
    <row r="3339" spans="1:4" x14ac:dyDescent="0.25">
      <c r="A3339" t="str">
        <f>CA!A9</f>
        <v>3.1.1.1.1</v>
      </c>
      <c r="B3339">
        <f>CA!B9</f>
        <v>104</v>
      </c>
      <c r="C3339" t="str">
        <f>CA!C9</f>
        <v>Hacienda Mpal/Ingresos/Proveduría/Pensionados</v>
      </c>
      <c r="D3339">
        <f>CA!D9</f>
        <v>35117515</v>
      </c>
    </row>
    <row r="3340" spans="1:4" x14ac:dyDescent="0.25">
      <c r="A3340" t="str">
        <f>CA!A10</f>
        <v>3.1.1.1.1</v>
      </c>
      <c r="B3340">
        <f>CA!B10</f>
        <v>105</v>
      </c>
      <c r="C3340" t="str">
        <f>CA!C10</f>
        <v>Transparencia/Contraloría</v>
      </c>
      <c r="D3340">
        <f>CA!D10</f>
        <v>1974613</v>
      </c>
    </row>
    <row r="3341" spans="1:4" x14ac:dyDescent="0.25">
      <c r="A3341" t="str">
        <f>CA!A11</f>
        <v>3.1.1.1.1</v>
      </c>
      <c r="B3341">
        <f>CA!B11</f>
        <v>106</v>
      </c>
      <c r="C3341" t="str">
        <f>CA!C11</f>
        <v>Apremios/Catastro/Patrimonio/Administración</v>
      </c>
      <c r="D3341">
        <f>CA!D11</f>
        <v>3675768</v>
      </c>
    </row>
    <row r="3342" spans="1:4" x14ac:dyDescent="0.25">
      <c r="A3342" t="str">
        <f>CA!A12</f>
        <v>3.1.1.1.1</v>
      </c>
      <c r="B3342">
        <f>CA!B12</f>
        <v>107</v>
      </c>
      <c r="C3342" t="str">
        <f>CA!C12</f>
        <v>Participación Ciudadana/Des Social/Formación Ciudadana</v>
      </c>
      <c r="D3342">
        <f>CA!D12</f>
        <v>5926036</v>
      </c>
    </row>
    <row r="3343" spans="1:4" x14ac:dyDescent="0.25">
      <c r="A3343" t="str">
        <f>CA!A13</f>
        <v>3.1.1.1.1</v>
      </c>
      <c r="B3343">
        <f>CA!B13</f>
        <v>108</v>
      </c>
      <c r="C3343" t="str">
        <f>CA!C13</f>
        <v>Parque Vehicular</v>
      </c>
      <c r="D3343">
        <f>CA!D13</f>
        <v>10019812</v>
      </c>
    </row>
    <row r="3344" spans="1:4" x14ac:dyDescent="0.25">
      <c r="A3344" t="str">
        <f>CA!A14</f>
        <v>3.1.1.1.1</v>
      </c>
      <c r="B3344">
        <f>CA!B14</f>
        <v>109</v>
      </c>
      <c r="C3344" t="str">
        <f>CA!C14</f>
        <v>Comunicación Social</v>
      </c>
      <c r="D3344">
        <f>CA!D14</f>
        <v>1215267</v>
      </c>
    </row>
    <row r="3345" spans="1:4" x14ac:dyDescent="0.25">
      <c r="A3345" t="str">
        <f>CA!A15</f>
        <v>3.1.1.1.1</v>
      </c>
      <c r="B3345">
        <f>CA!B15</f>
        <v>110</v>
      </c>
      <c r="C3345" t="str">
        <f>CA!C15</f>
        <v>Tecn Informatica/Mejora Regulatoria</v>
      </c>
      <c r="D3345">
        <f>CA!D15</f>
        <v>1728425</v>
      </c>
    </row>
    <row r="3346" spans="1:4" x14ac:dyDescent="0.25">
      <c r="A3346" t="str">
        <f>CA!A16</f>
        <v>3.1.1.1.1</v>
      </c>
      <c r="B3346">
        <f>CA!B16</f>
        <v>111</v>
      </c>
      <c r="C3346" t="str">
        <f>CA!C16</f>
        <v>Cultura/Educación</v>
      </c>
      <c r="D3346">
        <f>CA!D16</f>
        <v>2843874</v>
      </c>
    </row>
    <row r="3347" spans="1:4" x14ac:dyDescent="0.25">
      <c r="A3347" t="str">
        <f>CA!A17</f>
        <v>3.1.1.1.1</v>
      </c>
      <c r="B3347">
        <f>CA!B17</f>
        <v>112</v>
      </c>
      <c r="C3347" t="str">
        <f>CA!C17</f>
        <v>Deporte/Instituto Juventud</v>
      </c>
      <c r="D3347">
        <f>CA!D17</f>
        <v>2522663</v>
      </c>
    </row>
    <row r="3348" spans="1:4" x14ac:dyDescent="0.25">
      <c r="A3348" t="str">
        <f>CA!A18</f>
        <v>3.1.1.1.1</v>
      </c>
      <c r="B3348">
        <f>CA!B18</f>
        <v>113</v>
      </c>
      <c r="C3348" t="str">
        <f>CA!C18</f>
        <v>Des Económico/ Padrón y Licencias/Reglamentos/Promoción Economica</v>
      </c>
      <c r="D3348">
        <f>CA!D18</f>
        <v>3365864</v>
      </c>
    </row>
    <row r="3349" spans="1:4" x14ac:dyDescent="0.25">
      <c r="A3349" t="str">
        <f>CA!A19</f>
        <v>3.1.1.1.1</v>
      </c>
      <c r="B3349">
        <f>CA!B19</f>
        <v>114</v>
      </c>
      <c r="C3349" t="str">
        <f>CA!C19</f>
        <v>Turismo/Artesanias</v>
      </c>
      <c r="D3349">
        <f>CA!D19</f>
        <v>423854</v>
      </c>
    </row>
    <row r="3350" spans="1:4" x14ac:dyDescent="0.25">
      <c r="A3350" t="str">
        <f>CA!A20</f>
        <v>3.1.1.1.1</v>
      </c>
      <c r="B3350">
        <f>CA!B20</f>
        <v>115</v>
      </c>
      <c r="C3350" t="str">
        <f>CA!C20</f>
        <v>Agricultura, Ganadería Des Rural/Trabajadores del campo</v>
      </c>
      <c r="D3350">
        <f>CA!D20</f>
        <v>4962603</v>
      </c>
    </row>
    <row r="3351" spans="1:4" x14ac:dyDescent="0.25">
      <c r="A3351" t="str">
        <f>CA!A21</f>
        <v>3.1.1.1.1</v>
      </c>
      <c r="B3351">
        <f>CA!B21</f>
        <v>116</v>
      </c>
      <c r="C3351" t="str">
        <f>CA!C21</f>
        <v>Obra Pública</v>
      </c>
      <c r="D3351">
        <f>CA!D21</f>
        <v>76228196</v>
      </c>
    </row>
    <row r="3352" spans="1:4" x14ac:dyDescent="0.25">
      <c r="A3352" t="str">
        <f>CA!A22</f>
        <v>3.1.1.1.1</v>
      </c>
      <c r="B3352">
        <f>CA!B22</f>
        <v>117</v>
      </c>
      <c r="C3352" t="str">
        <f>CA!C22</f>
        <v>Ecología/Proteccion trato digno animales</v>
      </c>
      <c r="D3352">
        <f>CA!D22</f>
        <v>1321141</v>
      </c>
    </row>
    <row r="3353" spans="1:4" x14ac:dyDescent="0.25">
      <c r="A3353" t="str">
        <f>CA!A23</f>
        <v>3.1.1.1.1</v>
      </c>
      <c r="B3353">
        <f>CA!B23</f>
        <v>118</v>
      </c>
      <c r="C3353" t="str">
        <f>CA!C23</f>
        <v>Des Urbano/Imagen Urbana/Coord Gral Comunidad</v>
      </c>
      <c r="D3353">
        <f>CA!D23</f>
        <v>3485313</v>
      </c>
    </row>
    <row r="3354" spans="1:4" x14ac:dyDescent="0.25">
      <c r="A3354" t="str">
        <f>CA!A24</f>
        <v>3.1.1.1.1</v>
      </c>
      <c r="B3354">
        <f>CA!B24</f>
        <v>119</v>
      </c>
      <c r="C3354" t="str">
        <f>CA!C24</f>
        <v>Servicios Públicos/Alumbrado/Parques y Jardines/Malecones/Mercados</v>
      </c>
      <c r="D3354">
        <f>CA!D24</f>
        <v>48143262</v>
      </c>
    </row>
    <row r="3355" spans="1:4" x14ac:dyDescent="0.25">
      <c r="A3355" t="str">
        <f>CA!A25</f>
        <v>3.1.1.1.1</v>
      </c>
      <c r="B3355">
        <f>CA!B25</f>
        <v>120</v>
      </c>
      <c r="C3355" t="str">
        <f>CA!C25</f>
        <v>Coordinación Agua Potable</v>
      </c>
      <c r="D3355">
        <f>CA!D25</f>
        <v>35638641</v>
      </c>
    </row>
    <row r="3356" spans="1:4" x14ac:dyDescent="0.25">
      <c r="A3356" t="str">
        <f>CA!A26</f>
        <v>3.1.1.1.1</v>
      </c>
      <c r="B3356">
        <f>CA!B26</f>
        <v>121</v>
      </c>
      <c r="C3356" t="str">
        <f>CA!C26</f>
        <v>Igualdad Sustantiva Hombres y Mujeres</v>
      </c>
      <c r="D3356">
        <f>CA!D26</f>
        <v>2092339</v>
      </c>
    </row>
    <row r="3357" spans="1:4" x14ac:dyDescent="0.25">
      <c r="A3357" t="str">
        <f>CA!A27</f>
        <v>3.1.1.1.1</v>
      </c>
      <c r="B3357">
        <f>CA!B27</f>
        <v>122</v>
      </c>
      <c r="C3357" t="str">
        <f>CA!C27</f>
        <v>Salud</v>
      </c>
      <c r="D3357">
        <f>CA!D27</f>
        <v>19730425</v>
      </c>
    </row>
    <row r="3358" spans="1:4" x14ac:dyDescent="0.25">
      <c r="A3358" t="str">
        <f>CA!A28</f>
        <v>3.1.1.1.1</v>
      </c>
      <c r="B3358">
        <f>CA!B28</f>
        <v>123</v>
      </c>
      <c r="C3358" t="str">
        <f>CA!C28</f>
        <v>Protección Civil</v>
      </c>
      <c r="D3358">
        <f>CA!D28</f>
        <v>5496240</v>
      </c>
    </row>
    <row r="3359" spans="1:4" x14ac:dyDescent="0.25">
      <c r="A3359" t="str">
        <f>CA!A29</f>
        <v>3.1.1.1.1</v>
      </c>
      <c r="B3359">
        <f>CA!B29</f>
        <v>124</v>
      </c>
      <c r="C3359" t="str">
        <f>CA!C29</f>
        <v>Movilidad</v>
      </c>
      <c r="D3359">
        <f>CA!D29</f>
        <v>2789443</v>
      </c>
    </row>
    <row r="3360" spans="1:4" x14ac:dyDescent="0.25">
      <c r="A3360" t="str">
        <f>CA!A30</f>
        <v>3.1.1.1.1</v>
      </c>
      <c r="B3360">
        <f>CA!B30</f>
        <v>125</v>
      </c>
      <c r="C3360" t="str">
        <f>CA!C30</f>
        <v>Comisaría Seguridad Ciudadana</v>
      </c>
      <c r="D3360">
        <f>CA!D30</f>
        <v>21903123</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324055226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324055226</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2</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107589306</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2</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61061822</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2</v>
      </c>
      <c r="V96" s="422"/>
      <c r="W96" s="282">
        <f>RIGHT(AJ20,2)+1</f>
        <v>25</v>
      </c>
      <c r="X96" s="315">
        <f>'CRI-RYP'!F28</f>
        <v>313511132</v>
      </c>
      <c r="Y96" s="316"/>
      <c r="Z96" s="316"/>
      <c r="AA96" s="317"/>
      <c r="AB96" s="423">
        <f>(X96/'CRI-RYP'!E28)-1</f>
        <v>7.5046056972578601E-2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2</v>
      </c>
      <c r="V97" s="422"/>
      <c r="W97" s="282">
        <f>W96+1</f>
        <v>26</v>
      </c>
      <c r="X97" s="315">
        <f>'CRI-RYP'!G28</f>
        <v>322916466</v>
      </c>
      <c r="Y97" s="316"/>
      <c r="Z97" s="316"/>
      <c r="AA97" s="317"/>
      <c r="AB97" s="423">
        <f>(X97/X96)-1</f>
        <v>3.0000000127587079E-2</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f>IF(AB98&lt;3%,1,2)</f>
        <v>2</v>
      </c>
      <c r="V98" s="422"/>
      <c r="W98" s="282">
        <f>W97+1</f>
        <v>27</v>
      </c>
      <c r="X98" s="315">
        <f>'CRI-RYP'!H28</f>
        <v>332603960</v>
      </c>
      <c r="Y98" s="316"/>
      <c r="Z98" s="316"/>
      <c r="AA98" s="317"/>
      <c r="AB98" s="423">
        <f>(X98/X97)-1</f>
        <v>3.0000000061935594E-2</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229189694</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1</v>
      </c>
      <c r="V119" s="422"/>
      <c r="W119" s="282">
        <f>W96</f>
        <v>25</v>
      </c>
      <c r="X119" s="315">
        <f>'COG-RYP'!F24</f>
        <v>313511132</v>
      </c>
      <c r="Y119" s="316"/>
      <c r="Z119" s="316"/>
      <c r="AA119" s="317"/>
      <c r="AB119" s="423">
        <f>(X119/'COG-RYP'!E24)-1</f>
        <v>-3.2537953885675042E-2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2</v>
      </c>
      <c r="V120" s="422"/>
      <c r="W120" s="282">
        <f>W97</f>
        <v>26</v>
      </c>
      <c r="X120" s="315">
        <f>'COG-RYP'!G24</f>
        <v>322916466</v>
      </c>
      <c r="Y120" s="316"/>
      <c r="Z120" s="316"/>
      <c r="AA120" s="317"/>
      <c r="AB120" s="423">
        <f>(X120/X119)-1</f>
        <v>3.0000000127587079E-2</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f>IF(AB121&lt;3%,1,2)</f>
        <v>2</v>
      </c>
      <c r="V121" s="422"/>
      <c r="W121" s="282">
        <f>W98</f>
        <v>27</v>
      </c>
      <c r="X121" s="315">
        <f>'COG-RYP'!H24</f>
        <v>332603960</v>
      </c>
      <c r="Y121" s="316"/>
      <c r="Z121" s="316"/>
      <c r="AA121" s="317"/>
      <c r="AB121" s="423">
        <f>(X121/X120)-1</f>
        <v>3.0000000061935594E-2</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t="str">
        <f>IF(B37="X",IF(EA!B48&lt;AJ20,IF(EA!B48&gt;=AJ20-4,1,2),2),"")</f>
        <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324055226</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324055226</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0</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291625768</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89897396</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324055226</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861</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xml:space="preserve">• No se elaboró el o los formato(s) de: Informe sobre estudios actuariales - LDF.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paperSize="5"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tabSelected="1" zoomScaleNormal="100" workbookViewId="0">
      <pane xSplit="1" ySplit="2" topLeftCell="B3" activePane="bottomRight" state="frozen"/>
      <selection pane="topRight" activeCell="B1" sqref="B1"/>
      <selection pane="bottomLeft" activeCell="A3" sqref="A3"/>
      <selection pane="bottomRight" activeCell="L13" sqref="L13"/>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89897396</v>
      </c>
      <c r="Q2" s="254">
        <f t="shared" ref="Q2:X2" si="0">SUM(Q3:Q202)</f>
        <v>54961757</v>
      </c>
      <c r="R2" s="254">
        <f t="shared" si="0"/>
        <v>73907973</v>
      </c>
      <c r="S2" s="254">
        <f t="shared" si="0"/>
        <v>17909784</v>
      </c>
      <c r="T2" s="254">
        <f t="shared" si="0"/>
        <v>7971745</v>
      </c>
      <c r="U2" s="254">
        <f t="shared" si="0"/>
        <v>64779225</v>
      </c>
      <c r="V2" s="254">
        <f t="shared" si="0"/>
        <v>0</v>
      </c>
      <c r="W2" s="254">
        <f t="shared" si="0"/>
        <v>0</v>
      </c>
      <c r="X2" s="255">
        <f t="shared" si="0"/>
        <v>14627346</v>
      </c>
      <c r="Y2" s="186" t="s">
        <v>1710</v>
      </c>
      <c r="Z2" s="186" t="s">
        <v>2138</v>
      </c>
      <c r="AA2" s="186" t="s">
        <v>1712</v>
      </c>
      <c r="AB2" s="186" t="s">
        <v>1713</v>
      </c>
    </row>
    <row r="3" spans="1:29" x14ac:dyDescent="0.25">
      <c r="A3" s="245">
        <f>IF(B3&gt;0,1,"")</f>
        <v>1</v>
      </c>
      <c r="B3" s="246" t="s">
        <v>3196</v>
      </c>
      <c r="C3" s="247" t="str">
        <f>IF(G3&gt;0,IF(G3="INDICADOR DE GESTIÓN","INDICADOR DE GESTIÓN","MIR"),"")</f>
        <v>INDICADOR DE GESTIÓN</v>
      </c>
      <c r="D3" s="247" t="str">
        <f>IF(F3="","",INDEX(B!$I$2:$I$112,MATCH(F3,B!$K$2:$K$112,0)))</f>
        <v>1. Gobierno</v>
      </c>
      <c r="E3" s="247" t="str">
        <f>IF(F3="","",INDEX(B!$J$2:$J$112,MATCH(F3,B!$K$2:$K$112,0)))</f>
        <v>1.8. Otros servicios generales</v>
      </c>
      <c r="F3" s="246" t="s">
        <v>1563</v>
      </c>
      <c r="G3" s="246" t="s">
        <v>1714</v>
      </c>
      <c r="H3" s="248" t="s">
        <v>1730</v>
      </c>
      <c r="I3" s="246" t="s">
        <v>3202</v>
      </c>
      <c r="J3" s="246" t="s">
        <v>3203</v>
      </c>
      <c r="K3" s="246" t="s">
        <v>3204</v>
      </c>
      <c r="L3" s="246">
        <v>90</v>
      </c>
      <c r="M3" s="246">
        <v>100</v>
      </c>
      <c r="N3" s="246" t="s">
        <v>1717</v>
      </c>
      <c r="O3" s="246" t="s">
        <v>1726</v>
      </c>
      <c r="P3" s="249">
        <v>1958937</v>
      </c>
      <c r="Q3" s="249">
        <v>68792</v>
      </c>
      <c r="R3" s="249">
        <v>28950</v>
      </c>
      <c r="S3" s="249">
        <v>3869357</v>
      </c>
      <c r="T3" s="249"/>
      <c r="U3" s="249"/>
      <c r="V3" s="249"/>
      <c r="W3" s="249"/>
      <c r="X3" s="249"/>
      <c r="Y3" s="186">
        <f>IF(G3="FIN",1,0)</f>
        <v>0</v>
      </c>
      <c r="Z3" s="186">
        <f>IF(G3="PROPÓSITO",1,0)</f>
        <v>0</v>
      </c>
      <c r="AA3" s="186">
        <f>IF(G3="COMPONENTE",1,0)</f>
        <v>0</v>
      </c>
      <c r="AB3" s="186">
        <f>IF(G3="ACTIVIDAD",1,0)</f>
        <v>0</v>
      </c>
      <c r="AC3" s="244">
        <f>SUM(P3:X3)</f>
        <v>5926036</v>
      </c>
    </row>
    <row r="4" spans="1:29" x14ac:dyDescent="0.25">
      <c r="A4" s="184">
        <f>IF(B4&gt;0,A3+1,"")</f>
        <v>2</v>
      </c>
      <c r="B4" s="182" t="s">
        <v>3196</v>
      </c>
      <c r="C4" s="185" t="str">
        <f t="shared" ref="C4:C67" si="1">IF(G4&gt;0,IF(G4="INDICADOR DE GESTIÓN","INDICADOR DE GESTIÓN","MIR"),"")</f>
        <v>INDICADOR DE GESTIÓN</v>
      </c>
      <c r="D4" s="185" t="str">
        <f>IF(F4="","",INDEX(B!$I$2:$I$112,MATCH(F4,B!$K$2:$K$112,0)))</f>
        <v>2. Desarrollo social</v>
      </c>
      <c r="E4" s="185" t="str">
        <f>IF(F4="","",INDEX(B!$J$2:$J$112,MATCH(F4,B!$K$2:$K$112,0)))</f>
        <v>2.3. Salud</v>
      </c>
      <c r="F4" s="182" t="s">
        <v>1628</v>
      </c>
      <c r="G4" s="182" t="s">
        <v>1714</v>
      </c>
      <c r="H4" s="187" t="s">
        <v>1730</v>
      </c>
      <c r="I4" s="182" t="s">
        <v>3205</v>
      </c>
      <c r="J4" s="182" t="s">
        <v>3206</v>
      </c>
      <c r="K4" s="182" t="s">
        <v>3207</v>
      </c>
      <c r="L4" s="182">
        <v>5800</v>
      </c>
      <c r="M4" s="182">
        <v>6000</v>
      </c>
      <c r="N4" s="182" t="s">
        <v>1717</v>
      </c>
      <c r="O4" s="182" t="s">
        <v>1726</v>
      </c>
      <c r="P4" s="188">
        <v>7333649</v>
      </c>
      <c r="Q4" s="188">
        <v>12069514</v>
      </c>
      <c r="R4" s="188">
        <v>327262</v>
      </c>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19730425</v>
      </c>
    </row>
    <row r="5" spans="1:29" x14ac:dyDescent="0.25">
      <c r="A5" s="184">
        <f t="shared" ref="A5:A68" si="7">IF(B5&gt;0,A4+1,"")</f>
        <v>3</v>
      </c>
      <c r="B5" s="182" t="s">
        <v>3196</v>
      </c>
      <c r="C5" s="185" t="str">
        <f t="shared" si="1"/>
        <v>INDICADOR DE GESTIÓN</v>
      </c>
      <c r="D5" s="185" t="str">
        <f>IF(F5="","",INDEX(B!$I$2:$I$112,MATCH(F5,B!$K$2:$K$112,0)))</f>
        <v>2. Desarrollo social</v>
      </c>
      <c r="E5" s="185" t="str">
        <f>IF(F5="","",INDEX(B!$J$2:$J$112,MATCH(F5,B!$K$2:$K$112,0)))</f>
        <v>2.4. Recreación cultura y otras manifestaciones sociales</v>
      </c>
      <c r="F5" s="182" t="s">
        <v>1633</v>
      </c>
      <c r="G5" s="182" t="s">
        <v>1714</v>
      </c>
      <c r="H5" s="187" t="s">
        <v>1730</v>
      </c>
      <c r="I5" s="182" t="s">
        <v>3208</v>
      </c>
      <c r="J5" s="182" t="s">
        <v>3209</v>
      </c>
      <c r="K5" s="182" t="s">
        <v>3210</v>
      </c>
      <c r="L5" s="182">
        <v>24</v>
      </c>
      <c r="M5" s="182">
        <v>24</v>
      </c>
      <c r="N5" s="182" t="s">
        <v>1717</v>
      </c>
      <c r="O5" s="182" t="s">
        <v>1726</v>
      </c>
      <c r="P5" s="188">
        <v>1337830</v>
      </c>
      <c r="Q5" s="188">
        <v>302191</v>
      </c>
      <c r="R5" s="188">
        <v>882642</v>
      </c>
      <c r="S5" s="188"/>
      <c r="T5" s="188"/>
      <c r="U5" s="188"/>
      <c r="V5" s="188"/>
      <c r="W5" s="188"/>
      <c r="X5" s="188"/>
      <c r="Y5" s="186">
        <f t="shared" si="2"/>
        <v>0</v>
      </c>
      <c r="Z5" s="186">
        <f t="shared" si="3"/>
        <v>0</v>
      </c>
      <c r="AA5" s="186">
        <f t="shared" si="4"/>
        <v>0</v>
      </c>
      <c r="AB5" s="186">
        <f t="shared" si="5"/>
        <v>0</v>
      </c>
      <c r="AC5" s="244">
        <f t="shared" si="6"/>
        <v>2522663</v>
      </c>
    </row>
    <row r="6" spans="1:29" x14ac:dyDescent="0.25">
      <c r="A6" s="184">
        <f t="shared" si="7"/>
        <v>4</v>
      </c>
      <c r="B6" s="182" t="s">
        <v>3196</v>
      </c>
      <c r="C6" s="185" t="str">
        <f t="shared" si="1"/>
        <v>INDICADOR DE GESTIÓN</v>
      </c>
      <c r="D6" s="185" t="str">
        <f>IF(F6="","",INDEX(B!$I$2:$I$112,MATCH(F6,B!$K$2:$K$112,0)))</f>
        <v>2. Desarrollo social</v>
      </c>
      <c r="E6" s="185" t="str">
        <f>IF(F6="","",INDEX(B!$J$2:$J$112,MATCH(F6,B!$K$2:$K$112,0)))</f>
        <v>2.4. Recreación cultura y otras manifestaciones sociales</v>
      </c>
      <c r="F6" s="182" t="s">
        <v>1566</v>
      </c>
      <c r="G6" s="182" t="s">
        <v>1714</v>
      </c>
      <c r="H6" s="187" t="s">
        <v>1730</v>
      </c>
      <c r="I6" s="182" t="s">
        <v>3211</v>
      </c>
      <c r="J6" s="182" t="s">
        <v>3212</v>
      </c>
      <c r="K6" s="182" t="s">
        <v>3213</v>
      </c>
      <c r="L6" s="182">
        <v>40</v>
      </c>
      <c r="M6" s="182">
        <v>50</v>
      </c>
      <c r="N6" s="182" t="s">
        <v>1717</v>
      </c>
      <c r="O6" s="182" t="s">
        <v>1726</v>
      </c>
      <c r="P6" s="188">
        <v>1493103</v>
      </c>
      <c r="Q6" s="188">
        <v>613300</v>
      </c>
      <c r="R6" s="188">
        <v>669812</v>
      </c>
      <c r="S6" s="188">
        <v>67659</v>
      </c>
      <c r="T6" s="188"/>
      <c r="U6" s="188"/>
      <c r="V6" s="188"/>
      <c r="W6" s="188"/>
      <c r="X6" s="188"/>
      <c r="Y6" s="186">
        <f t="shared" si="2"/>
        <v>0</v>
      </c>
      <c r="Z6" s="186">
        <f t="shared" si="3"/>
        <v>0</v>
      </c>
      <c r="AA6" s="186">
        <f t="shared" si="4"/>
        <v>0</v>
      </c>
      <c r="AB6" s="186">
        <f t="shared" si="5"/>
        <v>0</v>
      </c>
      <c r="AC6" s="244">
        <f t="shared" si="6"/>
        <v>2843874</v>
      </c>
    </row>
    <row r="7" spans="1:29" x14ac:dyDescent="0.25">
      <c r="A7" s="184">
        <f t="shared" si="7"/>
        <v>5</v>
      </c>
      <c r="B7" s="182" t="s">
        <v>3196</v>
      </c>
      <c r="C7" s="185" t="str">
        <f t="shared" si="1"/>
        <v>INDICADOR DE GESTIÓN</v>
      </c>
      <c r="D7" s="185" t="str">
        <f>IF(F7="","",INDEX(B!$I$2:$I$112,MATCH(F7,B!$K$2:$K$112,0)))</f>
        <v>2. Desarrollo social</v>
      </c>
      <c r="E7" s="185" t="str">
        <f>IF(F7="","",INDEX(B!$J$2:$J$112,MATCH(F7,B!$K$2:$K$112,0)))</f>
        <v>2.6. Protección social</v>
      </c>
      <c r="F7" s="182" t="s">
        <v>1648</v>
      </c>
      <c r="G7" s="182" t="s">
        <v>1714</v>
      </c>
      <c r="H7" s="187" t="s">
        <v>1730</v>
      </c>
      <c r="I7" s="182" t="s">
        <v>3214</v>
      </c>
      <c r="J7" s="182" t="s">
        <v>3215</v>
      </c>
      <c r="K7" s="182" t="s">
        <v>3207</v>
      </c>
      <c r="L7" s="182">
        <v>1000</v>
      </c>
      <c r="M7" s="182">
        <v>1000</v>
      </c>
      <c r="N7" s="182" t="s">
        <v>1717</v>
      </c>
      <c r="O7" s="182" t="s">
        <v>1726</v>
      </c>
      <c r="P7" s="188">
        <v>1154254</v>
      </c>
      <c r="Q7" s="188">
        <v>174584</v>
      </c>
      <c r="R7" s="188">
        <v>134204</v>
      </c>
      <c r="S7" s="188"/>
      <c r="T7" s="188">
        <v>629297</v>
      </c>
      <c r="U7" s="188"/>
      <c r="V7" s="188"/>
      <c r="W7" s="188"/>
      <c r="X7" s="188"/>
      <c r="Y7" s="186">
        <f t="shared" si="2"/>
        <v>0</v>
      </c>
      <c r="Z7" s="186">
        <f t="shared" si="3"/>
        <v>0</v>
      </c>
      <c r="AA7" s="186">
        <f t="shared" si="4"/>
        <v>0</v>
      </c>
      <c r="AB7" s="186">
        <f t="shared" si="5"/>
        <v>0</v>
      </c>
      <c r="AC7" s="244">
        <f t="shared" si="6"/>
        <v>2092339</v>
      </c>
    </row>
    <row r="8" spans="1:29" x14ac:dyDescent="0.25">
      <c r="A8" s="184">
        <f t="shared" si="7"/>
        <v>6</v>
      </c>
      <c r="B8" s="182" t="s">
        <v>3197</v>
      </c>
      <c r="C8" s="185" t="str">
        <f t="shared" si="1"/>
        <v>INDICADOR DE GESTIÓN</v>
      </c>
      <c r="D8" s="185" t="str">
        <f>IF(F8="","",INDEX(B!$I$2:$I$112,MATCH(F8,B!$K$2:$K$112,0)))</f>
        <v>1. Gobierno</v>
      </c>
      <c r="E8" s="185" t="str">
        <f>IF(F8="","",INDEX(B!$J$2:$J$112,MATCH(F8,B!$K$2:$K$112,0)))</f>
        <v>1.8. Otros servicios generales</v>
      </c>
      <c r="F8" s="182" t="s">
        <v>1604</v>
      </c>
      <c r="G8" s="182" t="s">
        <v>1714</v>
      </c>
      <c r="H8" s="187" t="s">
        <v>1730</v>
      </c>
      <c r="I8" s="182" t="s">
        <v>3216</v>
      </c>
      <c r="J8" s="182" t="s">
        <v>3217</v>
      </c>
      <c r="K8" s="182" t="s">
        <v>3218</v>
      </c>
      <c r="L8" s="182">
        <v>390</v>
      </c>
      <c r="M8" s="182">
        <v>500</v>
      </c>
      <c r="N8" s="182" t="s">
        <v>1717</v>
      </c>
      <c r="O8" s="182" t="s">
        <v>1726</v>
      </c>
      <c r="P8" s="188">
        <v>1678572</v>
      </c>
      <c r="Q8" s="188">
        <v>7897</v>
      </c>
      <c r="R8" s="188"/>
      <c r="S8" s="188"/>
      <c r="T8" s="188">
        <v>1679395</v>
      </c>
      <c r="U8" s="188"/>
      <c r="V8" s="188"/>
      <c r="W8" s="188"/>
      <c r="X8" s="188"/>
      <c r="Y8" s="186">
        <f t="shared" si="2"/>
        <v>0</v>
      </c>
      <c r="Z8" s="186">
        <f t="shared" si="3"/>
        <v>0</v>
      </c>
      <c r="AA8" s="186">
        <f t="shared" si="4"/>
        <v>0</v>
      </c>
      <c r="AB8" s="186">
        <f t="shared" si="5"/>
        <v>0</v>
      </c>
      <c r="AC8" s="244">
        <f t="shared" si="6"/>
        <v>3365864</v>
      </c>
    </row>
    <row r="9" spans="1:29" x14ac:dyDescent="0.25">
      <c r="A9" s="184">
        <f t="shared" si="7"/>
        <v>7</v>
      </c>
      <c r="B9" s="182" t="s">
        <v>3197</v>
      </c>
      <c r="C9" s="185" t="str">
        <f t="shared" si="1"/>
        <v>INDICADOR DE GESTIÓN</v>
      </c>
      <c r="D9" s="185" t="str">
        <f>IF(F9="","",INDEX(B!$I$2:$I$112,MATCH(F9,B!$K$2:$K$112,0)))</f>
        <v>1. Gobierno</v>
      </c>
      <c r="E9" s="185" t="str">
        <f>IF(F9="","",INDEX(B!$J$2:$J$112,MATCH(F9,B!$K$2:$K$112,0)))</f>
        <v>1.8. Otros servicios generales</v>
      </c>
      <c r="F9" s="182" t="s">
        <v>1606</v>
      </c>
      <c r="G9" s="182" t="s">
        <v>1714</v>
      </c>
      <c r="H9" s="187" t="s">
        <v>1730</v>
      </c>
      <c r="I9" s="182" t="s">
        <v>3219</v>
      </c>
      <c r="J9" s="182" t="s">
        <v>3220</v>
      </c>
      <c r="K9" s="182" t="s">
        <v>3218</v>
      </c>
      <c r="L9" s="182">
        <v>400</v>
      </c>
      <c r="M9" s="182">
        <v>500</v>
      </c>
      <c r="N9" s="182" t="s">
        <v>1717</v>
      </c>
      <c r="O9" s="182" t="s">
        <v>1726</v>
      </c>
      <c r="P9" s="188">
        <v>732115</v>
      </c>
      <c r="Q9" s="188">
        <v>327813</v>
      </c>
      <c r="R9" s="188">
        <v>155339</v>
      </c>
      <c r="S9" s="188"/>
      <c r="T9" s="188"/>
      <c r="U9" s="188"/>
      <c r="V9" s="188"/>
      <c r="W9" s="188"/>
      <c r="X9" s="188"/>
      <c r="Y9" s="186">
        <f t="shared" si="2"/>
        <v>0</v>
      </c>
      <c r="Z9" s="186">
        <f t="shared" si="3"/>
        <v>0</v>
      </c>
      <c r="AA9" s="186">
        <f t="shared" si="4"/>
        <v>0</v>
      </c>
      <c r="AB9" s="186">
        <f t="shared" si="5"/>
        <v>0</v>
      </c>
      <c r="AC9" s="244">
        <f t="shared" si="6"/>
        <v>1215267</v>
      </c>
    </row>
    <row r="10" spans="1:29" x14ac:dyDescent="0.25">
      <c r="A10" s="184">
        <f t="shared" si="7"/>
        <v>8</v>
      </c>
      <c r="B10" s="182" t="s">
        <v>3197</v>
      </c>
      <c r="C10" s="185" t="str">
        <f t="shared" si="1"/>
        <v>INDICADOR DE GESTIÓN</v>
      </c>
      <c r="D10" s="185" t="str">
        <f>IF(F10="","",INDEX(B!$I$2:$I$112,MATCH(F10,B!$K$2:$K$112,0)))</f>
        <v>2. Desarrollo social</v>
      </c>
      <c r="E10" s="185" t="str">
        <f>IF(F10="","",INDEX(B!$J$2:$J$112,MATCH(F10,B!$K$2:$K$112,0)))</f>
        <v>2.2. Vivienda y servicios a la comunidad</v>
      </c>
      <c r="F10" s="182" t="s">
        <v>1624</v>
      </c>
      <c r="G10" s="182" t="s">
        <v>1714</v>
      </c>
      <c r="H10" s="187" t="s">
        <v>1730</v>
      </c>
      <c r="I10" s="182" t="s">
        <v>3221</v>
      </c>
      <c r="J10" s="182" t="s">
        <v>3222</v>
      </c>
      <c r="K10" s="182" t="s">
        <v>3218</v>
      </c>
      <c r="L10" s="182">
        <v>50</v>
      </c>
      <c r="M10" s="182">
        <v>50</v>
      </c>
      <c r="N10" s="182" t="s">
        <v>1717</v>
      </c>
      <c r="O10" s="182" t="s">
        <v>1726</v>
      </c>
      <c r="P10" s="188">
        <v>2718471</v>
      </c>
      <c r="Q10" s="188">
        <v>1138276</v>
      </c>
      <c r="R10" s="188">
        <v>1105856</v>
      </c>
      <c r="S10" s="188"/>
      <c r="T10" s="188"/>
      <c r="U10" s="188"/>
      <c r="V10" s="188"/>
      <c r="W10" s="188"/>
      <c r="X10" s="188"/>
      <c r="Y10" s="186">
        <f t="shared" si="2"/>
        <v>0</v>
      </c>
      <c r="Z10" s="186">
        <f t="shared" si="3"/>
        <v>0</v>
      </c>
      <c r="AA10" s="186">
        <f t="shared" si="4"/>
        <v>0</v>
      </c>
      <c r="AB10" s="186">
        <f t="shared" si="5"/>
        <v>0</v>
      </c>
      <c r="AC10" s="244">
        <f t="shared" si="6"/>
        <v>4962603</v>
      </c>
    </row>
    <row r="11" spans="1:29" x14ac:dyDescent="0.25">
      <c r="A11" s="184">
        <f t="shared" si="7"/>
        <v>9</v>
      </c>
      <c r="B11" s="182" t="s">
        <v>3197</v>
      </c>
      <c r="C11" s="185" t="str">
        <f t="shared" si="1"/>
        <v>INDICADOR DE GESTIÓN</v>
      </c>
      <c r="D11" s="185" t="str">
        <f>IF(F11="","",INDEX(B!$I$2:$I$112,MATCH(F11,B!$K$2:$K$112,0)))</f>
        <v>3. Desarrollo económico</v>
      </c>
      <c r="E11" s="185" t="str">
        <f>IF(F11="","",INDEX(B!$J$2:$J$112,MATCH(F11,B!$K$2:$K$112,0)))</f>
        <v>3.7. Turismo</v>
      </c>
      <c r="F11" s="182" t="s">
        <v>1578</v>
      </c>
      <c r="G11" s="182" t="s">
        <v>1714</v>
      </c>
      <c r="H11" s="187" t="s">
        <v>1730</v>
      </c>
      <c r="I11" s="182" t="s">
        <v>3223</v>
      </c>
      <c r="J11" s="182" t="s">
        <v>3224</v>
      </c>
      <c r="K11" s="182" t="s">
        <v>3225</v>
      </c>
      <c r="L11" s="182">
        <v>7</v>
      </c>
      <c r="M11" s="182">
        <v>12</v>
      </c>
      <c r="N11" s="182" t="s">
        <v>1717</v>
      </c>
      <c r="O11" s="182" t="s">
        <v>1726</v>
      </c>
      <c r="P11" s="188">
        <v>348028</v>
      </c>
      <c r="Q11" s="188">
        <v>27220</v>
      </c>
      <c r="R11" s="188">
        <v>48606</v>
      </c>
      <c r="S11" s="188"/>
      <c r="T11" s="188"/>
      <c r="U11" s="188"/>
      <c r="V11" s="188"/>
      <c r="W11" s="188"/>
      <c r="X11" s="188"/>
      <c r="Y11" s="186">
        <f t="shared" si="2"/>
        <v>0</v>
      </c>
      <c r="Z11" s="186">
        <f t="shared" si="3"/>
        <v>0</v>
      </c>
      <c r="AA11" s="186">
        <f t="shared" si="4"/>
        <v>0</v>
      </c>
      <c r="AB11" s="186">
        <f t="shared" si="5"/>
        <v>0</v>
      </c>
      <c r="AC11" s="244">
        <f t="shared" si="6"/>
        <v>423854</v>
      </c>
    </row>
    <row r="12" spans="1:29" x14ac:dyDescent="0.25">
      <c r="A12" s="184">
        <f t="shared" si="7"/>
        <v>10</v>
      </c>
      <c r="B12" s="182" t="s">
        <v>3198</v>
      </c>
      <c r="C12" s="185" t="str">
        <f t="shared" si="1"/>
        <v>INDICADOR DE GESTIÓN</v>
      </c>
      <c r="D12" s="185" t="str">
        <f>IF(F12="","",INDEX(B!$I$2:$I$112,MATCH(F12,B!$K$2:$K$112,0)))</f>
        <v>1. Gobierno</v>
      </c>
      <c r="E12" s="185" t="str">
        <f>IF(F12="","",INDEX(B!$J$2:$J$112,MATCH(F12,B!$K$2:$K$112,0)))</f>
        <v>1.8. Otros servicios generales</v>
      </c>
      <c r="F12" s="182" t="s">
        <v>1563</v>
      </c>
      <c r="G12" s="182" t="s">
        <v>1714</v>
      </c>
      <c r="H12" s="187" t="s">
        <v>1730</v>
      </c>
      <c r="I12" s="182" t="s">
        <v>3226</v>
      </c>
      <c r="J12" s="182" t="s">
        <v>3227</v>
      </c>
      <c r="K12" s="182" t="s">
        <v>3228</v>
      </c>
      <c r="L12" s="182">
        <v>350</v>
      </c>
      <c r="M12" s="182">
        <v>400</v>
      </c>
      <c r="N12" s="182" t="s">
        <v>1717</v>
      </c>
      <c r="O12" s="182" t="s">
        <v>1726</v>
      </c>
      <c r="P12" s="188">
        <v>783837</v>
      </c>
      <c r="Q12" s="188">
        <v>7293772</v>
      </c>
      <c r="R12" s="188">
        <v>1942203</v>
      </c>
      <c r="S12" s="188"/>
      <c r="T12" s="188"/>
      <c r="U12" s="188"/>
      <c r="V12" s="188"/>
      <c r="W12" s="188"/>
      <c r="X12" s="188"/>
      <c r="Y12" s="186">
        <f t="shared" si="2"/>
        <v>0</v>
      </c>
      <c r="Z12" s="186">
        <f t="shared" si="3"/>
        <v>0</v>
      </c>
      <c r="AA12" s="186">
        <f t="shared" si="4"/>
        <v>0</v>
      </c>
      <c r="AB12" s="186">
        <f t="shared" si="5"/>
        <v>0</v>
      </c>
      <c r="AC12" s="244">
        <f t="shared" si="6"/>
        <v>10019812</v>
      </c>
    </row>
    <row r="13" spans="1:29" x14ac:dyDescent="0.25">
      <c r="A13" s="184">
        <f t="shared" si="7"/>
        <v>11</v>
      </c>
      <c r="B13" s="182" t="s">
        <v>3198</v>
      </c>
      <c r="C13" s="185" t="str">
        <f t="shared" si="1"/>
        <v>INDICADOR DE GESTIÓN</v>
      </c>
      <c r="D13" s="185" t="str">
        <f>IF(F13="","",INDEX(B!$I$2:$I$112,MATCH(F13,B!$K$2:$K$112,0)))</f>
        <v>2. Desarrollo social</v>
      </c>
      <c r="E13" s="185" t="str">
        <f>IF(F13="","",INDEX(B!$J$2:$J$112,MATCH(F13,B!$K$2:$K$112,0)))</f>
        <v>2.1. Protección ambiental</v>
      </c>
      <c r="F13" s="182" t="s">
        <v>1619</v>
      </c>
      <c r="G13" s="182" t="s">
        <v>1714</v>
      </c>
      <c r="H13" s="187" t="s">
        <v>1730</v>
      </c>
      <c r="I13" s="182" t="s">
        <v>3229</v>
      </c>
      <c r="J13" s="182" t="s">
        <v>3230</v>
      </c>
      <c r="K13" s="182" t="s">
        <v>3231</v>
      </c>
      <c r="L13" s="182">
        <v>4</v>
      </c>
      <c r="M13" s="182">
        <v>5</v>
      </c>
      <c r="N13" s="182" t="s">
        <v>1717</v>
      </c>
      <c r="O13" s="182" t="s">
        <v>1726</v>
      </c>
      <c r="P13" s="188">
        <v>1112249</v>
      </c>
      <c r="Q13" s="188">
        <v>208892</v>
      </c>
      <c r="R13" s="188"/>
      <c r="S13" s="188"/>
      <c r="T13" s="188"/>
      <c r="U13" s="188"/>
      <c r="V13" s="188"/>
      <c r="W13" s="188"/>
      <c r="X13" s="188"/>
      <c r="Y13" s="186">
        <f t="shared" si="2"/>
        <v>0</v>
      </c>
      <c r="Z13" s="186">
        <f t="shared" si="3"/>
        <v>0</v>
      </c>
      <c r="AA13" s="186">
        <f t="shared" si="4"/>
        <v>0</v>
      </c>
      <c r="AB13" s="186">
        <f t="shared" si="5"/>
        <v>0</v>
      </c>
      <c r="AC13" s="244">
        <f t="shared" si="6"/>
        <v>1321141</v>
      </c>
    </row>
    <row r="14" spans="1:29" x14ac:dyDescent="0.25">
      <c r="A14" s="184">
        <f t="shared" si="7"/>
        <v>12</v>
      </c>
      <c r="B14" s="182" t="s">
        <v>3198</v>
      </c>
      <c r="C14" s="185" t="str">
        <f t="shared" si="1"/>
        <v>INDICADOR DE GESTIÓN</v>
      </c>
      <c r="D14" s="185" t="str">
        <f>IF(F14="","",INDEX(B!$I$2:$I$112,MATCH(F14,B!$K$2:$K$112,0)))</f>
        <v>2. Desarrollo social</v>
      </c>
      <c r="E14" s="185" t="str">
        <f>IF(F14="","",INDEX(B!$J$2:$J$112,MATCH(F14,B!$K$2:$K$112,0)))</f>
        <v>2.2. Vivienda y servicios a la comunidad</v>
      </c>
      <c r="F14" s="182" t="s">
        <v>1622</v>
      </c>
      <c r="G14" s="182" t="s">
        <v>1714</v>
      </c>
      <c r="H14" s="187" t="s">
        <v>1730</v>
      </c>
      <c r="I14" s="182" t="s">
        <v>3232</v>
      </c>
      <c r="J14" s="182" t="s">
        <v>3233</v>
      </c>
      <c r="K14" s="182" t="s">
        <v>3234</v>
      </c>
      <c r="L14" s="182">
        <v>4900</v>
      </c>
      <c r="M14" s="182">
        <v>5000</v>
      </c>
      <c r="N14" s="182" t="s">
        <v>1717</v>
      </c>
      <c r="O14" s="182" t="s">
        <v>1726</v>
      </c>
      <c r="P14" s="188">
        <v>5933107</v>
      </c>
      <c r="Q14" s="188">
        <v>5902670</v>
      </c>
      <c r="R14" s="188">
        <v>22503596</v>
      </c>
      <c r="S14" s="188"/>
      <c r="T14" s="188">
        <v>1299268</v>
      </c>
      <c r="U14" s="188"/>
      <c r="V14" s="188"/>
      <c r="W14" s="188"/>
      <c r="X14" s="188"/>
      <c r="Y14" s="186">
        <f t="shared" si="2"/>
        <v>0</v>
      </c>
      <c r="Z14" s="186">
        <f t="shared" si="3"/>
        <v>0</v>
      </c>
      <c r="AA14" s="186">
        <f t="shared" si="4"/>
        <v>0</v>
      </c>
      <c r="AB14" s="186">
        <f t="shared" si="5"/>
        <v>0</v>
      </c>
      <c r="AC14" s="244">
        <f t="shared" si="6"/>
        <v>35638641</v>
      </c>
    </row>
    <row r="15" spans="1:29" x14ac:dyDescent="0.25">
      <c r="A15" s="184">
        <f t="shared" si="7"/>
        <v>13</v>
      </c>
      <c r="B15" s="182" t="s">
        <v>3198</v>
      </c>
      <c r="C15" s="185" t="str">
        <f t="shared" si="1"/>
        <v>INDICADOR DE GESTIÓN</v>
      </c>
      <c r="D15" s="185" t="str">
        <f>IF(F15="","",INDEX(B!$I$2:$I$112,MATCH(F15,B!$K$2:$K$112,0)))</f>
        <v>2. Desarrollo social</v>
      </c>
      <c r="E15" s="185" t="str">
        <f>IF(F15="","",INDEX(B!$J$2:$J$112,MATCH(F15,B!$K$2:$K$112,0)))</f>
        <v>2.2. Vivienda y servicios a la comunidad</v>
      </c>
      <c r="F15" s="182" t="s">
        <v>1624</v>
      </c>
      <c r="G15" s="182" t="s">
        <v>1714</v>
      </c>
      <c r="H15" s="187" t="s">
        <v>1730</v>
      </c>
      <c r="I15" s="182" t="s">
        <v>3235</v>
      </c>
      <c r="J15" s="182" t="s">
        <v>3236</v>
      </c>
      <c r="K15" s="182" t="s">
        <v>3237</v>
      </c>
      <c r="L15" s="182">
        <v>990</v>
      </c>
      <c r="M15" s="182">
        <v>1000</v>
      </c>
      <c r="N15" s="182" t="s">
        <v>1717</v>
      </c>
      <c r="O15" s="182" t="s">
        <v>1726</v>
      </c>
      <c r="P15" s="188">
        <v>8246378</v>
      </c>
      <c r="Q15" s="188">
        <v>8052576</v>
      </c>
      <c r="R15" s="188">
        <v>28038055</v>
      </c>
      <c r="S15" s="188"/>
      <c r="T15" s="188">
        <v>3806253</v>
      </c>
      <c r="U15" s="188"/>
      <c r="V15" s="188"/>
      <c r="W15" s="188"/>
      <c r="X15" s="188"/>
      <c r="Y15" s="186">
        <f t="shared" si="2"/>
        <v>0</v>
      </c>
      <c r="Z15" s="186">
        <f t="shared" si="3"/>
        <v>0</v>
      </c>
      <c r="AA15" s="186">
        <f t="shared" si="4"/>
        <v>0</v>
      </c>
      <c r="AB15" s="186">
        <f t="shared" si="5"/>
        <v>0</v>
      </c>
      <c r="AC15" s="244">
        <f t="shared" si="6"/>
        <v>48143262</v>
      </c>
    </row>
    <row r="16" spans="1:29" x14ac:dyDescent="0.25">
      <c r="A16" s="184">
        <f t="shared" si="7"/>
        <v>14</v>
      </c>
      <c r="B16" s="182" t="s">
        <v>3199</v>
      </c>
      <c r="C16" s="185" t="str">
        <f t="shared" si="1"/>
        <v>INDICADOR DE GESTIÓN</v>
      </c>
      <c r="D16" s="185" t="str">
        <f>IF(F16="","",INDEX(B!$I$2:$I$112,MATCH(F16,B!$K$2:$K$112,0)))</f>
        <v>1. Gobierno</v>
      </c>
      <c r="E16" s="185" t="str">
        <f>IF(F16="","",INDEX(B!$J$2:$J$112,MATCH(F16,B!$K$2:$K$112,0)))</f>
        <v>1.1. Legislación</v>
      </c>
      <c r="F16" s="182" t="s">
        <v>1556</v>
      </c>
      <c r="G16" s="182" t="s">
        <v>1714</v>
      </c>
      <c r="H16" s="187" t="s">
        <v>1730</v>
      </c>
      <c r="I16" s="182" t="s">
        <v>3238</v>
      </c>
      <c r="J16" s="182" t="s">
        <v>3239</v>
      </c>
      <c r="K16" s="182" t="s">
        <v>3240</v>
      </c>
      <c r="L16" s="182">
        <v>12</v>
      </c>
      <c r="M16" s="182">
        <v>12</v>
      </c>
      <c r="N16" s="182" t="s">
        <v>1717</v>
      </c>
      <c r="O16" s="182" t="s">
        <v>1726</v>
      </c>
      <c r="P16" s="188">
        <v>3746708</v>
      </c>
      <c r="Q16" s="188"/>
      <c r="R16" s="188"/>
      <c r="S16" s="188"/>
      <c r="T16" s="188"/>
      <c r="U16" s="188"/>
      <c r="V16" s="188"/>
      <c r="W16" s="188"/>
      <c r="X16" s="188"/>
      <c r="Y16" s="186">
        <f t="shared" si="2"/>
        <v>0</v>
      </c>
      <c r="Z16" s="186">
        <f t="shared" si="3"/>
        <v>0</v>
      </c>
      <c r="AA16" s="186">
        <f t="shared" si="4"/>
        <v>0</v>
      </c>
      <c r="AB16" s="186">
        <f t="shared" si="5"/>
        <v>0</v>
      </c>
      <c r="AC16" s="244">
        <f t="shared" si="6"/>
        <v>3746708</v>
      </c>
    </row>
    <row r="17" spans="1:29" x14ac:dyDescent="0.25">
      <c r="A17" s="184">
        <f t="shared" si="7"/>
        <v>15</v>
      </c>
      <c r="B17" s="182" t="s">
        <v>3199</v>
      </c>
      <c r="C17" s="185" t="str">
        <f t="shared" si="1"/>
        <v>INDICADOR DE GESTIÓN</v>
      </c>
      <c r="D17" s="185" t="str">
        <f>IF(F17="","",INDEX(B!$I$2:$I$112,MATCH(F17,B!$K$2:$K$112,0)))</f>
        <v>1. Gobierno</v>
      </c>
      <c r="E17" s="185" t="str">
        <f>IF(F17="","",INDEX(B!$J$2:$J$112,MATCH(F17,B!$K$2:$K$112,0)))</f>
        <v>1.3. Coordinación política de gobierno</v>
      </c>
      <c r="F17" s="182" t="s">
        <v>1559</v>
      </c>
      <c r="G17" s="182" t="s">
        <v>1714</v>
      </c>
      <c r="H17" s="187" t="s">
        <v>1730</v>
      </c>
      <c r="I17" s="182" t="s">
        <v>3238</v>
      </c>
      <c r="J17" s="182" t="s">
        <v>3239</v>
      </c>
      <c r="K17" s="182" t="s">
        <v>3240</v>
      </c>
      <c r="L17" s="182">
        <v>11</v>
      </c>
      <c r="M17" s="182">
        <v>12</v>
      </c>
      <c r="N17" s="182" t="s">
        <v>1717</v>
      </c>
      <c r="O17" s="182" t="s">
        <v>1726</v>
      </c>
      <c r="P17" s="188">
        <v>4788061</v>
      </c>
      <c r="Q17" s="188">
        <v>1553202</v>
      </c>
      <c r="R17" s="188">
        <v>4828521</v>
      </c>
      <c r="S17" s="188">
        <v>5100000</v>
      </c>
      <c r="T17" s="188"/>
      <c r="U17" s="188"/>
      <c r="V17" s="188"/>
      <c r="W17" s="188"/>
      <c r="X17" s="188"/>
      <c r="Y17" s="186">
        <f t="shared" si="2"/>
        <v>0</v>
      </c>
      <c r="Z17" s="186">
        <f t="shared" si="3"/>
        <v>0</v>
      </c>
      <c r="AA17" s="186">
        <f t="shared" si="4"/>
        <v>0</v>
      </c>
      <c r="AB17" s="186">
        <f t="shared" si="5"/>
        <v>0</v>
      </c>
      <c r="AC17" s="244">
        <f t="shared" si="6"/>
        <v>16269784</v>
      </c>
    </row>
    <row r="18" spans="1:29" x14ac:dyDescent="0.25">
      <c r="A18" s="184">
        <f t="shared" si="7"/>
        <v>16</v>
      </c>
      <c r="B18" s="182" t="s">
        <v>3199</v>
      </c>
      <c r="C18" s="185" t="str">
        <f t="shared" si="1"/>
        <v>INDICADOR DE GESTIÓN</v>
      </c>
      <c r="D18" s="185" t="str">
        <f>IF(F18="","",INDEX(B!$I$2:$I$112,MATCH(F18,B!$K$2:$K$112,0)))</f>
        <v>1. Gobierno</v>
      </c>
      <c r="E18" s="185" t="str">
        <f>IF(F18="","",INDEX(B!$J$2:$J$112,MATCH(F18,B!$K$2:$K$112,0)))</f>
        <v>1.3. Coordinación política de gobierno</v>
      </c>
      <c r="F18" s="182" t="s">
        <v>1608</v>
      </c>
      <c r="G18" s="182" t="s">
        <v>1714</v>
      </c>
      <c r="H18" s="187" t="s">
        <v>1730</v>
      </c>
      <c r="I18" s="182" t="s">
        <v>3241</v>
      </c>
      <c r="J18" s="182" t="s">
        <v>3222</v>
      </c>
      <c r="K18" s="182" t="s">
        <v>3240</v>
      </c>
      <c r="L18" s="182">
        <v>12</v>
      </c>
      <c r="M18" s="182">
        <v>12</v>
      </c>
      <c r="N18" s="182" t="s">
        <v>1717</v>
      </c>
      <c r="O18" s="182" t="s">
        <v>1726</v>
      </c>
      <c r="P18" s="188">
        <v>7694540</v>
      </c>
      <c r="Q18" s="188">
        <v>669648</v>
      </c>
      <c r="R18" s="188">
        <v>4793353</v>
      </c>
      <c r="S18" s="188">
        <v>276776</v>
      </c>
      <c r="T18" s="188"/>
      <c r="U18" s="188"/>
      <c r="V18" s="188"/>
      <c r="W18" s="188"/>
      <c r="X18" s="188"/>
      <c r="Y18" s="186">
        <f t="shared" si="2"/>
        <v>0</v>
      </c>
      <c r="Z18" s="186">
        <f t="shared" si="3"/>
        <v>0</v>
      </c>
      <c r="AA18" s="186">
        <f t="shared" si="4"/>
        <v>0</v>
      </c>
      <c r="AB18" s="186">
        <f t="shared" si="5"/>
        <v>0</v>
      </c>
      <c r="AC18" s="244">
        <f t="shared" si="6"/>
        <v>13434317</v>
      </c>
    </row>
    <row r="19" spans="1:29" x14ac:dyDescent="0.25">
      <c r="A19" s="184">
        <f t="shared" si="7"/>
        <v>17</v>
      </c>
      <c r="B19" s="182" t="s">
        <v>3199</v>
      </c>
      <c r="C19" s="185" t="str">
        <f t="shared" si="1"/>
        <v>INDICADOR DE GESTIÓN</v>
      </c>
      <c r="D19" s="185" t="str">
        <f>IF(F19="","",INDEX(B!$I$2:$I$112,MATCH(F19,B!$K$2:$K$112,0)))</f>
        <v>1. Gobierno</v>
      </c>
      <c r="E19" s="185" t="str">
        <f>IF(F19="","",INDEX(B!$J$2:$J$112,MATCH(F19,B!$K$2:$K$112,0)))</f>
        <v>1.5. Asuntos financieros y hacendarios</v>
      </c>
      <c r="F19" s="182" t="s">
        <v>1600</v>
      </c>
      <c r="G19" s="182" t="s">
        <v>1714</v>
      </c>
      <c r="H19" s="187" t="s">
        <v>1730</v>
      </c>
      <c r="I19" s="182" t="s">
        <v>3242</v>
      </c>
      <c r="J19" s="182" t="s">
        <v>3243</v>
      </c>
      <c r="K19" s="182" t="s">
        <v>3244</v>
      </c>
      <c r="L19" s="182">
        <v>4</v>
      </c>
      <c r="M19" s="182">
        <v>4</v>
      </c>
      <c r="N19" s="182" t="s">
        <v>1717</v>
      </c>
      <c r="O19" s="182" t="s">
        <v>1726</v>
      </c>
      <c r="P19" s="188">
        <v>6781324</v>
      </c>
      <c r="Q19" s="188">
        <v>2527299</v>
      </c>
      <c r="R19" s="188">
        <v>2585554</v>
      </c>
      <c r="S19" s="188">
        <v>8595992</v>
      </c>
      <c r="T19" s="188"/>
      <c r="U19" s="188"/>
      <c r="V19" s="188"/>
      <c r="W19" s="188"/>
      <c r="X19" s="188">
        <v>14627346</v>
      </c>
      <c r="Y19" s="186">
        <f t="shared" si="2"/>
        <v>0</v>
      </c>
      <c r="Z19" s="186">
        <f t="shared" si="3"/>
        <v>0</v>
      </c>
      <c r="AA19" s="186">
        <f t="shared" si="4"/>
        <v>0</v>
      </c>
      <c r="AB19" s="186">
        <f t="shared" si="5"/>
        <v>0</v>
      </c>
      <c r="AC19" s="244">
        <f t="shared" si="6"/>
        <v>35117515</v>
      </c>
    </row>
    <row r="20" spans="1:29" x14ac:dyDescent="0.25">
      <c r="A20" s="184">
        <f t="shared" si="7"/>
        <v>18</v>
      </c>
      <c r="B20" s="182" t="s">
        <v>3199</v>
      </c>
      <c r="C20" s="185" t="str">
        <f t="shared" si="1"/>
        <v>INDICADOR DE GESTIÓN</v>
      </c>
      <c r="D20" s="185" t="str">
        <f>IF(F20="","",INDEX(B!$I$2:$I$112,MATCH(F20,B!$K$2:$K$112,0)))</f>
        <v>1. Gobierno</v>
      </c>
      <c r="E20" s="185" t="str">
        <f>IF(F20="","",INDEX(B!$J$2:$J$112,MATCH(F20,B!$K$2:$K$112,0)))</f>
        <v>1.8. Otros servicios generales</v>
      </c>
      <c r="F20" s="182" t="s">
        <v>1604</v>
      </c>
      <c r="G20" s="182" t="s">
        <v>1714</v>
      </c>
      <c r="H20" s="187" t="s">
        <v>1730</v>
      </c>
      <c r="I20" s="182" t="s">
        <v>3245</v>
      </c>
      <c r="J20" s="182" t="s">
        <v>3246</v>
      </c>
      <c r="K20" s="182" t="s">
        <v>3247</v>
      </c>
      <c r="L20" s="182">
        <v>100</v>
      </c>
      <c r="M20" s="182">
        <v>100</v>
      </c>
      <c r="N20" s="182" t="s">
        <v>1717</v>
      </c>
      <c r="O20" s="182" t="s">
        <v>1726</v>
      </c>
      <c r="P20" s="188">
        <v>3580225</v>
      </c>
      <c r="Q20" s="188">
        <v>46768</v>
      </c>
      <c r="R20" s="188">
        <v>48775</v>
      </c>
      <c r="S20" s="188"/>
      <c r="T20" s="188"/>
      <c r="U20" s="188"/>
      <c r="V20" s="188"/>
      <c r="W20" s="188"/>
      <c r="X20" s="188"/>
      <c r="Y20" s="186">
        <f t="shared" si="2"/>
        <v>0</v>
      </c>
      <c r="Z20" s="186">
        <f t="shared" si="3"/>
        <v>0</v>
      </c>
      <c r="AA20" s="186">
        <f t="shared" si="4"/>
        <v>0</v>
      </c>
      <c r="AB20" s="186">
        <f t="shared" si="5"/>
        <v>0</v>
      </c>
      <c r="AC20" s="244">
        <f t="shared" si="6"/>
        <v>3675768</v>
      </c>
    </row>
    <row r="21" spans="1:29" x14ac:dyDescent="0.25">
      <c r="A21" s="184">
        <f t="shared" si="7"/>
        <v>19</v>
      </c>
      <c r="B21" s="182" t="s">
        <v>3199</v>
      </c>
      <c r="C21" s="185" t="str">
        <f t="shared" si="1"/>
        <v>INDICADOR DE GESTIÓN</v>
      </c>
      <c r="D21" s="185" t="str">
        <f>IF(F21="","",INDEX(B!$I$2:$I$112,MATCH(F21,B!$K$2:$K$112,0)))</f>
        <v>1. Gobierno</v>
      </c>
      <c r="E21" s="185" t="str">
        <f>IF(F21="","",INDEX(B!$J$2:$J$112,MATCH(F21,B!$K$2:$K$112,0)))</f>
        <v>1.8. Otros servicios generales</v>
      </c>
      <c r="F21" s="182" t="s">
        <v>1604</v>
      </c>
      <c r="G21" s="182" t="s">
        <v>1714</v>
      </c>
      <c r="H21" s="187" t="s">
        <v>1730</v>
      </c>
      <c r="I21" s="182" t="s">
        <v>3248</v>
      </c>
      <c r="J21" s="182" t="s">
        <v>3249</v>
      </c>
      <c r="K21" s="182" t="s">
        <v>3250</v>
      </c>
      <c r="L21" s="182">
        <v>19000</v>
      </c>
      <c r="M21" s="182">
        <v>20000</v>
      </c>
      <c r="N21" s="182" t="s">
        <v>1717</v>
      </c>
      <c r="O21" s="182" t="s">
        <v>1726</v>
      </c>
      <c r="P21" s="188">
        <v>584533</v>
      </c>
      <c r="Q21" s="188">
        <v>559515</v>
      </c>
      <c r="R21" s="188">
        <v>58165</v>
      </c>
      <c r="S21" s="188"/>
      <c r="T21" s="188">
        <v>526212</v>
      </c>
      <c r="U21" s="188"/>
      <c r="V21" s="188"/>
      <c r="W21" s="188"/>
      <c r="X21" s="188"/>
      <c r="Y21" s="186">
        <f t="shared" si="2"/>
        <v>0</v>
      </c>
      <c r="Z21" s="186">
        <f t="shared" si="3"/>
        <v>0</v>
      </c>
      <c r="AA21" s="186">
        <f t="shared" si="4"/>
        <v>0</v>
      </c>
      <c r="AB21" s="186">
        <f t="shared" si="5"/>
        <v>0</v>
      </c>
      <c r="AC21" s="244">
        <f t="shared" si="6"/>
        <v>1728425</v>
      </c>
    </row>
    <row r="22" spans="1:29" x14ac:dyDescent="0.25">
      <c r="A22" s="184">
        <f t="shared" si="7"/>
        <v>20</v>
      </c>
      <c r="B22" s="182" t="s">
        <v>3199</v>
      </c>
      <c r="C22" s="185" t="str">
        <f t="shared" si="1"/>
        <v>INDICADOR DE GESTIÓN</v>
      </c>
      <c r="D22" s="185" t="str">
        <f>IF(F22="","",INDEX(B!$I$2:$I$112,MATCH(F22,B!$K$2:$K$112,0)))</f>
        <v>1. Gobierno</v>
      </c>
      <c r="E22" s="185" t="str">
        <f>IF(F22="","",INDEX(B!$J$2:$J$112,MATCH(F22,B!$K$2:$K$112,0)))</f>
        <v>1.8. Otros servicios generales</v>
      </c>
      <c r="F22" s="182" t="s">
        <v>1607</v>
      </c>
      <c r="G22" s="182" t="s">
        <v>1714</v>
      </c>
      <c r="H22" s="187" t="s">
        <v>1730</v>
      </c>
      <c r="I22" s="182" t="s">
        <v>3251</v>
      </c>
      <c r="J22" s="182" t="s">
        <v>3252</v>
      </c>
      <c r="K22" s="182" t="s">
        <v>3253</v>
      </c>
      <c r="L22" s="182">
        <v>1000</v>
      </c>
      <c r="M22" s="182">
        <v>1000</v>
      </c>
      <c r="N22" s="182" t="s">
        <v>1717</v>
      </c>
      <c r="O22" s="182" t="s">
        <v>1726</v>
      </c>
      <c r="P22" s="188">
        <v>1965126</v>
      </c>
      <c r="Q22" s="188"/>
      <c r="R22" s="188">
        <v>9487</v>
      </c>
      <c r="S22" s="188"/>
      <c r="T22" s="188"/>
      <c r="U22" s="188"/>
      <c r="V22" s="188"/>
      <c r="W22" s="188"/>
      <c r="X22" s="188"/>
      <c r="Y22" s="186">
        <f t="shared" si="2"/>
        <v>0</v>
      </c>
      <c r="Z22" s="186">
        <f t="shared" si="3"/>
        <v>0</v>
      </c>
      <c r="AA22" s="186">
        <f t="shared" si="4"/>
        <v>0</v>
      </c>
      <c r="AB22" s="186">
        <f t="shared" si="5"/>
        <v>0</v>
      </c>
      <c r="AC22" s="244">
        <f t="shared" si="6"/>
        <v>1974613</v>
      </c>
    </row>
    <row r="23" spans="1:29" x14ac:dyDescent="0.25">
      <c r="A23" s="184">
        <f t="shared" si="7"/>
        <v>21</v>
      </c>
      <c r="B23" s="182" t="s">
        <v>3200</v>
      </c>
      <c r="C23" s="185" t="str">
        <f t="shared" si="1"/>
        <v>INDICADOR DE GESTIÓN</v>
      </c>
      <c r="D23" s="185" t="str">
        <f>IF(F23="","",INDEX(B!$I$2:$I$112,MATCH(F23,B!$K$2:$K$112,0)))</f>
        <v>1. Gobierno</v>
      </c>
      <c r="E23" s="185" t="str">
        <f>IF(F23="","",INDEX(B!$J$2:$J$112,MATCH(F23,B!$K$2:$K$112,0)))</f>
        <v>1.7. Asuntos de orden público y seguridad interior</v>
      </c>
      <c r="F23" s="182" t="s">
        <v>1562</v>
      </c>
      <c r="G23" s="182" t="s">
        <v>1714</v>
      </c>
      <c r="H23" s="187" t="s">
        <v>1730</v>
      </c>
      <c r="I23" s="182" t="s">
        <v>3254</v>
      </c>
      <c r="J23" s="182" t="s">
        <v>3255</v>
      </c>
      <c r="K23" s="182" t="s">
        <v>3256</v>
      </c>
      <c r="L23" s="182">
        <v>12</v>
      </c>
      <c r="M23" s="182">
        <v>12</v>
      </c>
      <c r="N23" s="182" t="s">
        <v>1717</v>
      </c>
      <c r="O23" s="182" t="s">
        <v>1726</v>
      </c>
      <c r="P23" s="188">
        <v>1775758</v>
      </c>
      <c r="Q23" s="188">
        <v>1013685</v>
      </c>
      <c r="R23" s="188"/>
      <c r="S23" s="188"/>
      <c r="T23" s="188"/>
      <c r="U23" s="188"/>
      <c r="V23" s="188"/>
      <c r="W23" s="188"/>
      <c r="X23" s="188"/>
      <c r="Y23" s="186">
        <f t="shared" si="2"/>
        <v>0</v>
      </c>
      <c r="Z23" s="186">
        <f t="shared" si="3"/>
        <v>0</v>
      </c>
      <c r="AA23" s="186">
        <f t="shared" si="4"/>
        <v>0</v>
      </c>
      <c r="AB23" s="186">
        <f t="shared" si="5"/>
        <v>0</v>
      </c>
      <c r="AC23" s="244">
        <f t="shared" si="6"/>
        <v>2789443</v>
      </c>
    </row>
    <row r="24" spans="1:29" x14ac:dyDescent="0.25">
      <c r="A24" s="184">
        <f t="shared" si="7"/>
        <v>22</v>
      </c>
      <c r="B24" s="182" t="s">
        <v>3200</v>
      </c>
      <c r="C24" s="185" t="str">
        <f t="shared" si="1"/>
        <v>INDICADOR DE GESTIÓN</v>
      </c>
      <c r="D24" s="185" t="str">
        <f>IF(F24="","",INDEX(B!$I$2:$I$112,MATCH(F24,B!$K$2:$K$112,0)))</f>
        <v>1. Gobierno</v>
      </c>
      <c r="E24" s="185" t="str">
        <f>IF(F24="","",INDEX(B!$J$2:$J$112,MATCH(F24,B!$K$2:$K$112,0)))</f>
        <v>1.7. Asuntos de orden público y seguridad interior</v>
      </c>
      <c r="F24" s="182" t="s">
        <v>1562</v>
      </c>
      <c r="G24" s="182" t="s">
        <v>1714</v>
      </c>
      <c r="H24" s="187" t="s">
        <v>1730</v>
      </c>
      <c r="I24" s="182" t="s">
        <v>3257</v>
      </c>
      <c r="J24" s="182" t="s">
        <v>3258</v>
      </c>
      <c r="K24" s="182" t="s">
        <v>3259</v>
      </c>
      <c r="L24" s="182">
        <v>100</v>
      </c>
      <c r="M24" s="182">
        <v>100</v>
      </c>
      <c r="N24" s="182" t="s">
        <v>1717</v>
      </c>
      <c r="O24" s="182" t="s">
        <v>1726</v>
      </c>
      <c r="P24" s="188">
        <v>12760763</v>
      </c>
      <c r="Q24" s="188">
        <v>8033473</v>
      </c>
      <c r="R24" s="188">
        <v>1108887</v>
      </c>
      <c r="S24" s="188"/>
      <c r="T24" s="188"/>
      <c r="U24" s="188"/>
      <c r="V24" s="188"/>
      <c r="W24" s="188"/>
      <c r="X24" s="188"/>
      <c r="Y24" s="186">
        <f t="shared" si="2"/>
        <v>0</v>
      </c>
      <c r="Z24" s="186">
        <f t="shared" si="3"/>
        <v>0</v>
      </c>
      <c r="AA24" s="186">
        <f t="shared" si="4"/>
        <v>0</v>
      </c>
      <c r="AB24" s="186">
        <f t="shared" si="5"/>
        <v>0</v>
      </c>
      <c r="AC24" s="244">
        <f t="shared" si="6"/>
        <v>21903123</v>
      </c>
    </row>
    <row r="25" spans="1:29" x14ac:dyDescent="0.25">
      <c r="A25" s="184">
        <f t="shared" si="7"/>
        <v>23</v>
      </c>
      <c r="B25" s="182" t="s">
        <v>3200</v>
      </c>
      <c r="C25" s="185" t="str">
        <f t="shared" si="1"/>
        <v>INDICADOR DE GESTIÓN</v>
      </c>
      <c r="D25" s="185" t="str">
        <f>IF(F25="","",INDEX(B!$I$2:$I$112,MATCH(F25,B!$K$2:$K$112,0)))</f>
        <v>1. Gobierno</v>
      </c>
      <c r="E25" s="185" t="str">
        <f>IF(F25="","",INDEX(B!$J$2:$J$112,MATCH(F25,B!$K$2:$K$112,0)))</f>
        <v>1.7. Asuntos de orden público y seguridad interior</v>
      </c>
      <c r="F25" s="182" t="s">
        <v>1601</v>
      </c>
      <c r="G25" s="182" t="s">
        <v>1714</v>
      </c>
      <c r="H25" s="187" t="s">
        <v>1730</v>
      </c>
      <c r="I25" s="182" t="s">
        <v>3260</v>
      </c>
      <c r="J25" s="182" t="s">
        <v>3261</v>
      </c>
      <c r="K25" s="182" t="s">
        <v>3262</v>
      </c>
      <c r="L25" s="182">
        <v>50</v>
      </c>
      <c r="M25" s="182">
        <v>50</v>
      </c>
      <c r="N25" s="182" t="s">
        <v>1717</v>
      </c>
      <c r="O25" s="182" t="s">
        <v>1726</v>
      </c>
      <c r="P25" s="188">
        <v>3892797</v>
      </c>
      <c r="Q25" s="188">
        <v>1589415</v>
      </c>
      <c r="R25" s="188">
        <v>14028</v>
      </c>
      <c r="S25" s="188"/>
      <c r="T25" s="188"/>
      <c r="U25" s="188"/>
      <c r="V25" s="188"/>
      <c r="W25" s="188"/>
      <c r="X25" s="188"/>
      <c r="Y25" s="186">
        <f t="shared" si="2"/>
        <v>0</v>
      </c>
      <c r="Z25" s="186">
        <f t="shared" si="3"/>
        <v>0</v>
      </c>
      <c r="AA25" s="186">
        <f t="shared" si="4"/>
        <v>0</v>
      </c>
      <c r="AB25" s="186">
        <f t="shared" si="5"/>
        <v>0</v>
      </c>
      <c r="AC25" s="244">
        <f t="shared" si="6"/>
        <v>5496240</v>
      </c>
    </row>
    <row r="26" spans="1:29" x14ac:dyDescent="0.25">
      <c r="A26" s="184">
        <f t="shared" si="7"/>
        <v>24</v>
      </c>
      <c r="B26" s="182" t="s">
        <v>3201</v>
      </c>
      <c r="C26" s="185" t="str">
        <f t="shared" si="1"/>
        <v>INDICADOR DE GESTIÓN</v>
      </c>
      <c r="D26" s="185" t="str">
        <f>IF(F26="","",INDEX(B!$I$2:$I$112,MATCH(F26,B!$K$2:$K$112,0)))</f>
        <v>1. Gobierno</v>
      </c>
      <c r="E26" s="185" t="str">
        <f>IF(F26="","",INDEX(B!$J$2:$J$112,MATCH(F26,B!$K$2:$K$112,0)))</f>
        <v>1.8. Otros servicios generales</v>
      </c>
      <c r="F26" s="182" t="s">
        <v>1604</v>
      </c>
      <c r="G26" s="182" t="s">
        <v>1714</v>
      </c>
      <c r="H26" s="187" t="s">
        <v>1730</v>
      </c>
      <c r="I26" s="182" t="s">
        <v>3263</v>
      </c>
      <c r="J26" s="182" t="s">
        <v>3264</v>
      </c>
      <c r="K26" s="182" t="s">
        <v>3265</v>
      </c>
      <c r="L26" s="182">
        <v>500</v>
      </c>
      <c r="M26" s="182">
        <v>500</v>
      </c>
      <c r="N26" s="182" t="s">
        <v>1717</v>
      </c>
      <c r="O26" s="182" t="s">
        <v>1726</v>
      </c>
      <c r="P26" s="188">
        <v>2770749</v>
      </c>
      <c r="Q26" s="188">
        <v>495469</v>
      </c>
      <c r="R26" s="188">
        <v>187775</v>
      </c>
      <c r="S26" s="188"/>
      <c r="T26" s="188">
        <v>31320</v>
      </c>
      <c r="U26" s="188"/>
      <c r="V26" s="188"/>
      <c r="W26" s="188"/>
      <c r="X26" s="188"/>
      <c r="Y26" s="186">
        <f t="shared" si="2"/>
        <v>0</v>
      </c>
      <c r="Z26" s="186">
        <f t="shared" si="3"/>
        <v>0</v>
      </c>
      <c r="AA26" s="186">
        <f t="shared" si="4"/>
        <v>0</v>
      </c>
      <c r="AB26" s="186">
        <f t="shared" si="5"/>
        <v>0</v>
      </c>
      <c r="AC26" s="244">
        <f t="shared" si="6"/>
        <v>3485313</v>
      </c>
    </row>
    <row r="27" spans="1:29" x14ac:dyDescent="0.25">
      <c r="A27" s="184">
        <f t="shared" si="7"/>
        <v>25</v>
      </c>
      <c r="B27" s="182" t="s">
        <v>3201</v>
      </c>
      <c r="C27" s="185" t="str">
        <f t="shared" si="1"/>
        <v>INDICADOR DE GESTIÓN</v>
      </c>
      <c r="D27" s="185" t="str">
        <f>IF(F27="","",INDEX(B!$I$2:$I$112,MATCH(F27,B!$K$2:$K$112,0)))</f>
        <v>2. Desarrollo social</v>
      </c>
      <c r="E27" s="185" t="str">
        <f>IF(F27="","",INDEX(B!$J$2:$J$112,MATCH(F27,B!$K$2:$K$112,0)))</f>
        <v>2.2. Vivienda y servicios a la comunidad</v>
      </c>
      <c r="F27" s="182" t="s">
        <v>1564</v>
      </c>
      <c r="G27" s="182" t="s">
        <v>1714</v>
      </c>
      <c r="H27" s="187" t="s">
        <v>1730</v>
      </c>
      <c r="I27" s="182" t="s">
        <v>3266</v>
      </c>
      <c r="J27" s="182"/>
      <c r="K27" s="182" t="s">
        <v>3267</v>
      </c>
      <c r="L27" s="182">
        <v>40</v>
      </c>
      <c r="M27" s="182">
        <v>50</v>
      </c>
      <c r="N27" s="182" t="s">
        <v>1717</v>
      </c>
      <c r="O27" s="182" t="s">
        <v>1726</v>
      </c>
      <c r="P27" s="188">
        <v>4726282</v>
      </c>
      <c r="Q27" s="188">
        <v>2285786</v>
      </c>
      <c r="R27" s="188">
        <v>4436903</v>
      </c>
      <c r="S27" s="188"/>
      <c r="T27" s="188"/>
      <c r="U27" s="188">
        <v>64779225</v>
      </c>
      <c r="V27" s="188"/>
      <c r="W27" s="188"/>
      <c r="X27" s="188"/>
      <c r="Y27" s="186">
        <f t="shared" si="2"/>
        <v>0</v>
      </c>
      <c r="Z27" s="186">
        <f t="shared" si="3"/>
        <v>0</v>
      </c>
      <c r="AA27" s="186">
        <f t="shared" si="4"/>
        <v>0</v>
      </c>
      <c r="AB27" s="186">
        <f t="shared" si="5"/>
        <v>0</v>
      </c>
      <c r="AC27" s="244">
        <f t="shared" si="6"/>
        <v>76228196</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4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80" zoomScaleNormal="80" workbookViewId="0">
      <pane xSplit="3" ySplit="1" topLeftCell="D119" activePane="bottomRight" state="frozen"/>
      <selection pane="topRight" activeCell="D1" sqref="D1"/>
      <selection pane="bottomLeft" activeCell="A2" sqref="A2"/>
      <selection pane="bottomRight" activeCell="P163" sqref="P163"/>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11441562</v>
      </c>
      <c r="E2" s="6">
        <f t="shared" ref="E2:N2" si="0">E3+E5+E9+E10+E11+E12+E13+E19+E21</f>
        <v>10059707</v>
      </c>
      <c r="F2" s="6">
        <f t="shared" si="0"/>
        <v>2891333</v>
      </c>
      <c r="G2" s="6">
        <f t="shared" si="0"/>
        <v>3497641</v>
      </c>
      <c r="H2" s="6">
        <f t="shared" si="0"/>
        <v>2464201</v>
      </c>
      <c r="I2" s="6">
        <f t="shared" si="0"/>
        <v>2127261</v>
      </c>
      <c r="J2" s="6">
        <f t="shared" si="0"/>
        <v>2348546</v>
      </c>
      <c r="K2" s="6">
        <f t="shared" si="0"/>
        <v>3368786</v>
      </c>
      <c r="L2" s="6">
        <f t="shared" si="0"/>
        <v>2191131</v>
      </c>
      <c r="M2" s="6">
        <f t="shared" si="0"/>
        <v>1693601</v>
      </c>
      <c r="N2" s="6">
        <f t="shared" si="0"/>
        <v>1848703</v>
      </c>
      <c r="O2" s="6">
        <f>O3+O5+O9+O10+O11+O12+O13+O19+O21</f>
        <v>1896464</v>
      </c>
      <c r="P2" s="6">
        <f>SUM(D2:O2)</f>
        <v>45828936</v>
      </c>
    </row>
    <row r="3" spans="1:16" x14ac:dyDescent="0.25">
      <c r="A3" s="7">
        <v>1100</v>
      </c>
      <c r="B3" s="8" t="s">
        <v>509</v>
      </c>
      <c r="C3" s="143"/>
      <c r="D3" s="9">
        <f>SUM(D4)</f>
        <v>0</v>
      </c>
      <c r="E3" s="9">
        <f t="shared" ref="E3:O3" si="1">SUM(E4)</f>
        <v>18500</v>
      </c>
      <c r="F3" s="9">
        <f t="shared" si="1"/>
        <v>0</v>
      </c>
      <c r="G3" s="9">
        <f t="shared" si="1"/>
        <v>6500</v>
      </c>
      <c r="H3" s="9">
        <f t="shared" si="1"/>
        <v>0</v>
      </c>
      <c r="I3" s="9">
        <f t="shared" si="1"/>
        <v>0</v>
      </c>
      <c r="J3" s="9">
        <f t="shared" si="1"/>
        <v>0</v>
      </c>
      <c r="K3" s="9">
        <f t="shared" si="1"/>
        <v>0</v>
      </c>
      <c r="L3" s="9">
        <f t="shared" si="1"/>
        <v>0</v>
      </c>
      <c r="M3" s="9">
        <f t="shared" si="1"/>
        <v>0</v>
      </c>
      <c r="N3" s="9">
        <f t="shared" si="1"/>
        <v>0</v>
      </c>
      <c r="O3" s="9">
        <f t="shared" si="1"/>
        <v>0</v>
      </c>
      <c r="P3" s="9">
        <f t="shared" ref="P3:P74" si="2">SUM(D3:O3)</f>
        <v>25000</v>
      </c>
    </row>
    <row r="4" spans="1:16" x14ac:dyDescent="0.25">
      <c r="A4" s="10">
        <v>1101</v>
      </c>
      <c r="B4" s="11" t="s">
        <v>432</v>
      </c>
      <c r="C4" s="146">
        <v>11</v>
      </c>
      <c r="D4" s="12"/>
      <c r="E4" s="12">
        <v>18500</v>
      </c>
      <c r="F4" s="12"/>
      <c r="G4" s="12">
        <v>6500</v>
      </c>
      <c r="H4" s="12"/>
      <c r="I4" s="12"/>
      <c r="J4" s="12"/>
      <c r="K4" s="12"/>
      <c r="L4" s="12"/>
      <c r="M4" s="12"/>
      <c r="N4" s="12"/>
      <c r="O4" s="12"/>
      <c r="P4" s="13">
        <f t="shared" si="2"/>
        <v>25000</v>
      </c>
    </row>
    <row r="5" spans="1:16" x14ac:dyDescent="0.25">
      <c r="A5" s="7">
        <v>1200</v>
      </c>
      <c r="B5" s="14" t="s">
        <v>510</v>
      </c>
      <c r="C5" s="143"/>
      <c r="D5" s="9">
        <f>SUM(D6:D8)</f>
        <v>11300935</v>
      </c>
      <c r="E5" s="9">
        <f t="shared" ref="E5:O5" si="3">SUM(E6:E8)</f>
        <v>9877900</v>
      </c>
      <c r="F5" s="9">
        <f t="shared" si="3"/>
        <v>2807884</v>
      </c>
      <c r="G5" s="9">
        <f t="shared" si="3"/>
        <v>3436499</v>
      </c>
      <c r="H5" s="9">
        <f t="shared" si="3"/>
        <v>2404777</v>
      </c>
      <c r="I5" s="9">
        <f t="shared" si="3"/>
        <v>2048975</v>
      </c>
      <c r="J5" s="9">
        <f t="shared" si="3"/>
        <v>2278367</v>
      </c>
      <c r="K5" s="9">
        <f t="shared" si="3"/>
        <v>3261804</v>
      </c>
      <c r="L5" s="9">
        <f t="shared" si="3"/>
        <v>2116976</v>
      </c>
      <c r="M5" s="9">
        <f t="shared" si="3"/>
        <v>1611993</v>
      </c>
      <c r="N5" s="9">
        <f t="shared" si="3"/>
        <v>1804865</v>
      </c>
      <c r="O5" s="9">
        <f t="shared" si="3"/>
        <v>1844639</v>
      </c>
      <c r="P5" s="9">
        <f t="shared" si="2"/>
        <v>44795614</v>
      </c>
    </row>
    <row r="6" spans="1:16" x14ac:dyDescent="0.25">
      <c r="A6" s="10">
        <v>1201</v>
      </c>
      <c r="B6" s="11" t="s">
        <v>433</v>
      </c>
      <c r="C6" s="146">
        <v>11</v>
      </c>
      <c r="D6" s="12">
        <v>9691882</v>
      </c>
      <c r="E6" s="12">
        <v>8298522</v>
      </c>
      <c r="F6" s="12">
        <v>2039293</v>
      </c>
      <c r="G6" s="12">
        <v>1024843</v>
      </c>
      <c r="H6" s="12">
        <v>719624</v>
      </c>
      <c r="I6" s="12">
        <v>647307</v>
      </c>
      <c r="J6" s="12">
        <v>694378</v>
      </c>
      <c r="K6" s="12">
        <v>672960</v>
      </c>
      <c r="L6" s="12">
        <v>596678</v>
      </c>
      <c r="M6" s="12">
        <v>498803</v>
      </c>
      <c r="N6" s="12">
        <v>418978</v>
      </c>
      <c r="O6" s="12">
        <v>451443</v>
      </c>
      <c r="P6" s="13">
        <f t="shared" si="2"/>
        <v>25754711</v>
      </c>
    </row>
    <row r="7" spans="1:16" x14ac:dyDescent="0.25">
      <c r="A7" s="10">
        <v>1202</v>
      </c>
      <c r="B7" s="11" t="s">
        <v>511</v>
      </c>
      <c r="C7" s="146">
        <v>11</v>
      </c>
      <c r="D7" s="12">
        <v>1512364</v>
      </c>
      <c r="E7" s="12">
        <v>1391095</v>
      </c>
      <c r="F7" s="12">
        <v>678699</v>
      </c>
      <c r="G7" s="12">
        <v>2313022</v>
      </c>
      <c r="H7" s="12">
        <v>1634430</v>
      </c>
      <c r="I7" s="12">
        <v>1315858</v>
      </c>
      <c r="J7" s="12">
        <v>1512604</v>
      </c>
      <c r="K7" s="12">
        <v>2191759</v>
      </c>
      <c r="L7" s="12">
        <v>1311636</v>
      </c>
      <c r="M7" s="12">
        <v>1063400</v>
      </c>
      <c r="N7" s="12">
        <v>1324699</v>
      </c>
      <c r="O7" s="12">
        <v>1230333</v>
      </c>
      <c r="P7" s="13">
        <f t="shared" si="2"/>
        <v>17479899</v>
      </c>
    </row>
    <row r="8" spans="1:16" x14ac:dyDescent="0.25">
      <c r="A8" s="10">
        <v>1203</v>
      </c>
      <c r="B8" s="11" t="s">
        <v>434</v>
      </c>
      <c r="C8" s="146">
        <v>11</v>
      </c>
      <c r="D8" s="12">
        <v>96689</v>
      </c>
      <c r="E8" s="12">
        <v>188283</v>
      </c>
      <c r="F8" s="12">
        <v>89892</v>
      </c>
      <c r="G8" s="12">
        <v>98634</v>
      </c>
      <c r="H8" s="12">
        <v>50723</v>
      </c>
      <c r="I8" s="12">
        <v>85810</v>
      </c>
      <c r="J8" s="12">
        <v>71385</v>
      </c>
      <c r="K8" s="12">
        <v>397085</v>
      </c>
      <c r="L8" s="12">
        <v>208662</v>
      </c>
      <c r="M8" s="12">
        <v>49790</v>
      </c>
      <c r="N8" s="12">
        <v>61188</v>
      </c>
      <c r="O8" s="12">
        <v>162863</v>
      </c>
      <c r="P8" s="13">
        <f t="shared" si="2"/>
        <v>1561004</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140627</v>
      </c>
      <c r="E13" s="15">
        <f t="shared" ref="E13:O13" si="4">SUM(E14:E18)</f>
        <v>163307</v>
      </c>
      <c r="F13" s="15">
        <f t="shared" si="4"/>
        <v>83449</v>
      </c>
      <c r="G13" s="15">
        <f t="shared" si="4"/>
        <v>54642</v>
      </c>
      <c r="H13" s="15">
        <f t="shared" si="4"/>
        <v>59424</v>
      </c>
      <c r="I13" s="15">
        <f t="shared" si="4"/>
        <v>78286</v>
      </c>
      <c r="J13" s="15">
        <f t="shared" si="4"/>
        <v>70179</v>
      </c>
      <c r="K13" s="15">
        <f t="shared" si="4"/>
        <v>106982</v>
      </c>
      <c r="L13" s="15">
        <f t="shared" si="4"/>
        <v>74155</v>
      </c>
      <c r="M13" s="15">
        <f t="shared" si="4"/>
        <v>81608</v>
      </c>
      <c r="N13" s="15">
        <f t="shared" si="4"/>
        <v>43838</v>
      </c>
      <c r="O13" s="15">
        <f t="shared" si="4"/>
        <v>51825</v>
      </c>
      <c r="P13" s="15">
        <f t="shared" si="2"/>
        <v>1008322</v>
      </c>
    </row>
    <row r="14" spans="1:16" x14ac:dyDescent="0.25">
      <c r="A14" s="10">
        <v>1701</v>
      </c>
      <c r="B14" s="17" t="s">
        <v>435</v>
      </c>
      <c r="C14" s="146">
        <v>11</v>
      </c>
      <c r="D14" s="12">
        <v>135587</v>
      </c>
      <c r="E14" s="12">
        <v>156337</v>
      </c>
      <c r="F14" s="12">
        <v>79719</v>
      </c>
      <c r="G14" s="12">
        <v>52900</v>
      </c>
      <c r="H14" s="12">
        <v>57019</v>
      </c>
      <c r="I14" s="12">
        <v>75101</v>
      </c>
      <c r="J14" s="12">
        <v>67467</v>
      </c>
      <c r="K14" s="12">
        <v>103454</v>
      </c>
      <c r="L14" s="12">
        <v>71058</v>
      </c>
      <c r="M14" s="12">
        <v>80058</v>
      </c>
      <c r="N14" s="12">
        <v>41987</v>
      </c>
      <c r="O14" s="12">
        <v>48869</v>
      </c>
      <c r="P14" s="13">
        <f t="shared" si="2"/>
        <v>969556</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v>0</v>
      </c>
      <c r="E16" s="12">
        <v>0</v>
      </c>
      <c r="F16" s="12">
        <v>0</v>
      </c>
      <c r="G16" s="12">
        <v>0</v>
      </c>
      <c r="H16" s="12">
        <v>217</v>
      </c>
      <c r="I16" s="12">
        <v>435</v>
      </c>
      <c r="J16" s="12">
        <v>652</v>
      </c>
      <c r="K16" s="12">
        <v>868</v>
      </c>
      <c r="L16" s="12">
        <v>217</v>
      </c>
      <c r="M16" s="12">
        <v>0</v>
      </c>
      <c r="N16" s="12">
        <v>651</v>
      </c>
      <c r="O16" s="12">
        <v>1086</v>
      </c>
      <c r="P16" s="13">
        <f t="shared" si="2"/>
        <v>4126</v>
      </c>
    </row>
    <row r="17" spans="1:16" x14ac:dyDescent="0.25">
      <c r="A17" s="10">
        <v>1704</v>
      </c>
      <c r="B17" s="17" t="s">
        <v>518</v>
      </c>
      <c r="C17" s="146">
        <v>11</v>
      </c>
      <c r="D17" s="12">
        <v>5040</v>
      </c>
      <c r="E17" s="12">
        <v>6970</v>
      </c>
      <c r="F17" s="12">
        <v>3730</v>
      </c>
      <c r="G17" s="12">
        <v>1742</v>
      </c>
      <c r="H17" s="12">
        <v>2188</v>
      </c>
      <c r="I17" s="12">
        <v>2750</v>
      </c>
      <c r="J17" s="12">
        <v>2060</v>
      </c>
      <c r="K17" s="12">
        <v>2660</v>
      </c>
      <c r="L17" s="12">
        <v>2880</v>
      </c>
      <c r="M17" s="12">
        <v>1550</v>
      </c>
      <c r="N17" s="12">
        <v>1200</v>
      </c>
      <c r="O17" s="12">
        <v>1870</v>
      </c>
      <c r="P17" s="13">
        <f t="shared" si="2"/>
        <v>34640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3600</v>
      </c>
      <c r="M29" s="6">
        <f t="shared" si="8"/>
        <v>0</v>
      </c>
      <c r="N29" s="6">
        <f t="shared" si="8"/>
        <v>0</v>
      </c>
      <c r="O29" s="6">
        <f t="shared" si="8"/>
        <v>0</v>
      </c>
      <c r="P29" s="6">
        <f>SUM(D29:O29)</f>
        <v>3600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3600</v>
      </c>
      <c r="M30" s="9">
        <f t="shared" si="9"/>
        <v>0</v>
      </c>
      <c r="N30" s="9">
        <f t="shared" si="9"/>
        <v>0</v>
      </c>
      <c r="O30" s="9">
        <f t="shared" si="9"/>
        <v>0</v>
      </c>
      <c r="P30" s="9">
        <f t="shared" si="2"/>
        <v>3600</v>
      </c>
    </row>
    <row r="31" spans="1:16" x14ac:dyDescent="0.25">
      <c r="A31" s="10">
        <v>3101</v>
      </c>
      <c r="B31" s="17" t="s">
        <v>525</v>
      </c>
      <c r="C31" s="146">
        <v>11</v>
      </c>
      <c r="D31" s="12"/>
      <c r="E31" s="12"/>
      <c r="F31" s="12"/>
      <c r="G31" s="12"/>
      <c r="H31" s="12"/>
      <c r="I31" s="12"/>
      <c r="J31" s="12"/>
      <c r="K31" s="12"/>
      <c r="L31" s="12">
        <v>3600</v>
      </c>
      <c r="M31" s="12"/>
      <c r="N31" s="12"/>
      <c r="O31" s="12"/>
      <c r="P31" s="13">
        <f t="shared" si="2"/>
        <v>3600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9806896</v>
      </c>
      <c r="E34" s="6">
        <f t="shared" ref="E34:N34" si="11">E35+E40+E41+E56+E58+E64</f>
        <v>9380840</v>
      </c>
      <c r="F34" s="6">
        <f t="shared" si="11"/>
        <v>3070240</v>
      </c>
      <c r="G34" s="6">
        <f t="shared" si="11"/>
        <v>2851021</v>
      </c>
      <c r="H34" s="6">
        <f t="shared" si="11"/>
        <v>2492266</v>
      </c>
      <c r="I34" s="6">
        <f t="shared" si="11"/>
        <v>2729831</v>
      </c>
      <c r="J34" s="6">
        <f t="shared" si="11"/>
        <v>3529696</v>
      </c>
      <c r="K34" s="6">
        <f t="shared" si="11"/>
        <v>2975800</v>
      </c>
      <c r="L34" s="6">
        <f t="shared" si="11"/>
        <v>9460535</v>
      </c>
      <c r="M34" s="6">
        <f t="shared" si="11"/>
        <v>2005157</v>
      </c>
      <c r="N34" s="6">
        <f t="shared" si="11"/>
        <v>3120286</v>
      </c>
      <c r="O34" s="6">
        <f>O35+O40+O41+O56+O58+O64</f>
        <v>4441551</v>
      </c>
      <c r="P34" s="6">
        <f t="shared" si="2"/>
        <v>55864119</v>
      </c>
    </row>
    <row r="35" spans="1:16" ht="30" customHeight="1" x14ac:dyDescent="0.25">
      <c r="A35" s="7">
        <v>4100</v>
      </c>
      <c r="B35" s="19" t="s">
        <v>526</v>
      </c>
      <c r="C35" s="149"/>
      <c r="D35" s="9">
        <f>SUM(D36:D39)</f>
        <v>1205123</v>
      </c>
      <c r="E35" s="9">
        <f t="shared" ref="E35:O35" si="12">SUM(E36:E39)</f>
        <v>568295</v>
      </c>
      <c r="F35" s="9">
        <f t="shared" si="12"/>
        <v>259834</v>
      </c>
      <c r="G35" s="9">
        <f t="shared" si="12"/>
        <v>262149</v>
      </c>
      <c r="H35" s="9">
        <f t="shared" si="12"/>
        <v>237268</v>
      </c>
      <c r="I35" s="9">
        <f t="shared" si="12"/>
        <v>304554</v>
      </c>
      <c r="J35" s="9">
        <f t="shared" si="12"/>
        <v>454117</v>
      </c>
      <c r="K35" s="9">
        <f t="shared" si="12"/>
        <v>292563</v>
      </c>
      <c r="L35" s="9">
        <f t="shared" si="12"/>
        <v>636862</v>
      </c>
      <c r="M35" s="9">
        <f t="shared" si="12"/>
        <v>201609</v>
      </c>
      <c r="N35" s="9">
        <f t="shared" si="12"/>
        <v>1282558</v>
      </c>
      <c r="O35" s="9">
        <f t="shared" si="12"/>
        <v>2147206</v>
      </c>
      <c r="P35" s="9">
        <f t="shared" si="2"/>
        <v>7852138</v>
      </c>
    </row>
    <row r="36" spans="1:16" x14ac:dyDescent="0.25">
      <c r="A36" s="10">
        <v>4101</v>
      </c>
      <c r="B36" s="17" t="s">
        <v>527</v>
      </c>
      <c r="C36" s="146">
        <v>11</v>
      </c>
      <c r="D36" s="12">
        <v>806258</v>
      </c>
      <c r="E36" s="12">
        <v>291405</v>
      </c>
      <c r="F36" s="12">
        <v>176059</v>
      </c>
      <c r="G36" s="12">
        <v>198918</v>
      </c>
      <c r="H36" s="12">
        <v>182501</v>
      </c>
      <c r="I36" s="12">
        <v>260284</v>
      </c>
      <c r="J36" s="12">
        <v>420914</v>
      </c>
      <c r="K36" s="12">
        <v>273464</v>
      </c>
      <c r="L36" s="12">
        <v>140007</v>
      </c>
      <c r="M36" s="12">
        <v>137208</v>
      </c>
      <c r="N36" s="12">
        <v>464536</v>
      </c>
      <c r="O36" s="12">
        <v>2057784</v>
      </c>
      <c r="P36" s="13">
        <f t="shared" si="2"/>
        <v>5409338</v>
      </c>
    </row>
    <row r="37" spans="1:16" x14ac:dyDescent="0.25">
      <c r="A37" s="10">
        <v>4102</v>
      </c>
      <c r="B37" s="17" t="s">
        <v>528</v>
      </c>
      <c r="C37" s="146">
        <v>11</v>
      </c>
      <c r="D37" s="12">
        <v>4884</v>
      </c>
      <c r="E37" s="12">
        <v>5628</v>
      </c>
      <c r="F37" s="12">
        <v>5675</v>
      </c>
      <c r="G37" s="12"/>
      <c r="H37" s="12"/>
      <c r="I37" s="12"/>
      <c r="J37" s="12"/>
      <c r="K37" s="12"/>
      <c r="L37" s="12">
        <v>2000</v>
      </c>
      <c r="M37" s="12"/>
      <c r="N37" s="12"/>
      <c r="O37" s="12"/>
      <c r="P37" s="13">
        <f t="shared" si="2"/>
        <v>18187</v>
      </c>
    </row>
    <row r="38" spans="1:16" x14ac:dyDescent="0.25">
      <c r="A38" s="10">
        <v>4103</v>
      </c>
      <c r="B38" s="17" t="s">
        <v>529</v>
      </c>
      <c r="C38" s="146">
        <v>11</v>
      </c>
      <c r="D38" s="12">
        <v>364271</v>
      </c>
      <c r="E38" s="12">
        <v>211170</v>
      </c>
      <c r="F38" s="12">
        <v>71635</v>
      </c>
      <c r="G38" s="12">
        <v>50121</v>
      </c>
      <c r="H38" s="12">
        <v>42597</v>
      </c>
      <c r="I38" s="12">
        <v>32830</v>
      </c>
      <c r="J38" s="12">
        <v>21828</v>
      </c>
      <c r="K38" s="12">
        <v>9674</v>
      </c>
      <c r="L38" s="12">
        <v>467115</v>
      </c>
      <c r="M38" s="12">
        <v>31466</v>
      </c>
      <c r="N38" s="12">
        <v>38452</v>
      </c>
      <c r="O38" s="12">
        <v>18329</v>
      </c>
      <c r="P38" s="13">
        <f t="shared" si="2"/>
        <v>1359488</v>
      </c>
    </row>
    <row r="39" spans="1:16" x14ac:dyDescent="0.25">
      <c r="A39" s="10">
        <v>4104</v>
      </c>
      <c r="B39" s="17" t="s">
        <v>530</v>
      </c>
      <c r="C39" s="146">
        <v>11</v>
      </c>
      <c r="D39" s="12">
        <v>29710</v>
      </c>
      <c r="E39" s="12">
        <v>60092</v>
      </c>
      <c r="F39" s="12">
        <v>6465</v>
      </c>
      <c r="G39" s="12">
        <v>13110</v>
      </c>
      <c r="H39" s="12">
        <v>12170</v>
      </c>
      <c r="I39" s="12">
        <v>11440</v>
      </c>
      <c r="J39" s="12">
        <v>11375</v>
      </c>
      <c r="K39" s="12">
        <v>9425</v>
      </c>
      <c r="L39" s="12">
        <v>27740</v>
      </c>
      <c r="M39" s="12">
        <v>32935</v>
      </c>
      <c r="N39" s="12">
        <v>779570</v>
      </c>
      <c r="O39" s="12">
        <v>71093</v>
      </c>
      <c r="P39" s="13">
        <f t="shared" si="2"/>
        <v>1065125</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8407284</v>
      </c>
      <c r="E41" s="9">
        <f t="shared" ref="E41:O41" si="13">SUM(E42:E55)</f>
        <v>8637687</v>
      </c>
      <c r="F41" s="9">
        <f t="shared" si="13"/>
        <v>2678288</v>
      </c>
      <c r="G41" s="9">
        <f t="shared" si="13"/>
        <v>2430852</v>
      </c>
      <c r="H41" s="9">
        <f t="shared" si="13"/>
        <v>1951058</v>
      </c>
      <c r="I41" s="9">
        <f t="shared" si="13"/>
        <v>2319341</v>
      </c>
      <c r="J41" s="9">
        <f t="shared" si="13"/>
        <v>2875186</v>
      </c>
      <c r="K41" s="9">
        <f t="shared" si="13"/>
        <v>2568243</v>
      </c>
      <c r="L41" s="9">
        <f t="shared" si="13"/>
        <v>8718993</v>
      </c>
      <c r="M41" s="9">
        <f t="shared" si="13"/>
        <v>1702878</v>
      </c>
      <c r="N41" s="9">
        <f t="shared" si="13"/>
        <v>1601067</v>
      </c>
      <c r="O41" s="9">
        <f t="shared" si="13"/>
        <v>2154923</v>
      </c>
      <c r="P41" s="9">
        <f t="shared" si="2"/>
        <v>46045800</v>
      </c>
    </row>
    <row r="42" spans="1:16" x14ac:dyDescent="0.25">
      <c r="A42" s="10">
        <v>4301</v>
      </c>
      <c r="B42" s="17" t="s">
        <v>533</v>
      </c>
      <c r="C42" s="146">
        <v>11</v>
      </c>
      <c r="D42" s="12">
        <v>898132</v>
      </c>
      <c r="E42" s="12">
        <v>1938416</v>
      </c>
      <c r="F42" s="12">
        <v>516179</v>
      </c>
      <c r="G42" s="12">
        <v>490853</v>
      </c>
      <c r="H42" s="12">
        <v>112473</v>
      </c>
      <c r="I42" s="12">
        <v>106139</v>
      </c>
      <c r="J42" s="12">
        <v>71112</v>
      </c>
      <c r="K42" s="12">
        <v>122706</v>
      </c>
      <c r="L42" s="12">
        <v>179563</v>
      </c>
      <c r="M42" s="12">
        <v>21293</v>
      </c>
      <c r="N42" s="12">
        <v>43893</v>
      </c>
      <c r="O42" s="12">
        <v>23093</v>
      </c>
      <c r="P42" s="13">
        <f t="shared" si="2"/>
        <v>4523852</v>
      </c>
    </row>
    <row r="43" spans="1:16" x14ac:dyDescent="0.25">
      <c r="A43" s="10">
        <v>4302</v>
      </c>
      <c r="B43" s="17" t="s">
        <v>534</v>
      </c>
      <c r="C43" s="146">
        <v>11</v>
      </c>
      <c r="D43" s="12">
        <v>152180</v>
      </c>
      <c r="E43" s="12">
        <v>515058</v>
      </c>
      <c r="F43" s="12">
        <v>89468</v>
      </c>
      <c r="G43" s="12">
        <v>42852</v>
      </c>
      <c r="H43" s="12">
        <v>43593</v>
      </c>
      <c r="I43" s="12">
        <v>9328</v>
      </c>
      <c r="J43" s="12">
        <v>6602</v>
      </c>
      <c r="K43" s="12">
        <v>122522</v>
      </c>
      <c r="L43" s="12">
        <v>14688</v>
      </c>
      <c r="M43" s="12">
        <v>77095</v>
      </c>
      <c r="N43" s="12">
        <v>42044</v>
      </c>
      <c r="O43" s="12">
        <v>28283</v>
      </c>
      <c r="P43" s="13">
        <f t="shared" si="2"/>
        <v>1143713</v>
      </c>
    </row>
    <row r="44" spans="1:16" ht="30" x14ac:dyDescent="0.25">
      <c r="A44" s="10">
        <v>4303</v>
      </c>
      <c r="B44" s="17" t="s">
        <v>535</v>
      </c>
      <c r="C44" s="146">
        <v>11</v>
      </c>
      <c r="D44" s="12">
        <v>98572</v>
      </c>
      <c r="E44" s="12">
        <v>238979</v>
      </c>
      <c r="F44" s="12">
        <v>257842</v>
      </c>
      <c r="G44" s="12">
        <v>231464</v>
      </c>
      <c r="H44" s="12">
        <v>70214</v>
      </c>
      <c r="I44" s="12">
        <v>624077</v>
      </c>
      <c r="J44" s="12">
        <v>462869</v>
      </c>
      <c r="K44" s="12">
        <v>870501</v>
      </c>
      <c r="L44" s="12">
        <v>4153585</v>
      </c>
      <c r="M44" s="12">
        <v>526137</v>
      </c>
      <c r="N44" s="12">
        <v>103068</v>
      </c>
      <c r="O44" s="12">
        <v>442503</v>
      </c>
      <c r="P44" s="13">
        <f t="shared" si="2"/>
        <v>8079811</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v>30122</v>
      </c>
      <c r="E46" s="12">
        <v>18024</v>
      </c>
      <c r="F46" s="12">
        <v>11031</v>
      </c>
      <c r="G46" s="12">
        <v>23476</v>
      </c>
      <c r="H46" s="12">
        <v>19157</v>
      </c>
      <c r="I46" s="12">
        <v>9252</v>
      </c>
      <c r="J46" s="12">
        <v>15399</v>
      </c>
      <c r="K46" s="12">
        <v>18173</v>
      </c>
      <c r="L46" s="12">
        <v>16824</v>
      </c>
      <c r="M46" s="12">
        <v>15850</v>
      </c>
      <c r="N46" s="12">
        <v>37685</v>
      </c>
      <c r="O46" s="12">
        <v>35549</v>
      </c>
      <c r="P46" s="13">
        <f t="shared" si="2"/>
        <v>250542</v>
      </c>
    </row>
    <row r="47" spans="1:16" ht="30" x14ac:dyDescent="0.25">
      <c r="A47" s="10">
        <v>4306</v>
      </c>
      <c r="B47" s="17" t="s">
        <v>538</v>
      </c>
      <c r="C47" s="146">
        <v>11</v>
      </c>
      <c r="D47" s="12">
        <v>15560</v>
      </c>
      <c r="E47" s="12">
        <v>210603</v>
      </c>
      <c r="F47" s="12">
        <v>10878</v>
      </c>
      <c r="G47" s="12">
        <v>29641</v>
      </c>
      <c r="H47" s="12">
        <v>503979</v>
      </c>
      <c r="I47" s="12">
        <v>57783</v>
      </c>
      <c r="J47" s="12">
        <v>809696</v>
      </c>
      <c r="K47" s="12">
        <v>112768</v>
      </c>
      <c r="L47" s="12">
        <v>2860097</v>
      </c>
      <c r="M47" s="12">
        <v>16914</v>
      </c>
      <c r="N47" s="12">
        <v>16407</v>
      </c>
      <c r="O47" s="12">
        <v>442979</v>
      </c>
      <c r="P47" s="13">
        <f t="shared" si="2"/>
        <v>5087305</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v>326234</v>
      </c>
      <c r="E49" s="12">
        <v>408957</v>
      </c>
      <c r="F49" s="12">
        <v>339028</v>
      </c>
      <c r="G49" s="12">
        <v>663208</v>
      </c>
      <c r="H49" s="12">
        <v>431869</v>
      </c>
      <c r="I49" s="12">
        <v>337219</v>
      </c>
      <c r="J49" s="12">
        <v>381730</v>
      </c>
      <c r="K49" s="12">
        <v>577699</v>
      </c>
      <c r="L49" s="12">
        <v>354107</v>
      </c>
      <c r="M49" s="12">
        <v>509880</v>
      </c>
      <c r="N49" s="12">
        <v>421659</v>
      </c>
      <c r="O49" s="12">
        <v>370191</v>
      </c>
      <c r="P49" s="13">
        <f t="shared" si="2"/>
        <v>5121781</v>
      </c>
    </row>
    <row r="50" spans="1:16" ht="30" x14ac:dyDescent="0.25">
      <c r="A50" s="10">
        <v>4309</v>
      </c>
      <c r="B50" s="17" t="s">
        <v>541</v>
      </c>
      <c r="C50" s="146">
        <v>11</v>
      </c>
      <c r="D50" s="12"/>
      <c r="E50" s="12">
        <v>30676</v>
      </c>
      <c r="F50" s="12"/>
      <c r="G50" s="12"/>
      <c r="H50" s="12"/>
      <c r="I50" s="12"/>
      <c r="J50" s="12"/>
      <c r="K50" s="12"/>
      <c r="L50" s="12"/>
      <c r="M50" s="12"/>
      <c r="N50" s="12">
        <v>1840</v>
      </c>
      <c r="O50" s="12"/>
      <c r="P50" s="13">
        <f t="shared" si="2"/>
        <v>32516</v>
      </c>
    </row>
    <row r="51" spans="1:16" ht="30" x14ac:dyDescent="0.25">
      <c r="A51" s="10">
        <v>4310</v>
      </c>
      <c r="B51" s="17" t="s">
        <v>542</v>
      </c>
      <c r="C51" s="146">
        <v>11</v>
      </c>
      <c r="D51" s="12">
        <v>6607545</v>
      </c>
      <c r="E51" s="12">
        <v>4923230</v>
      </c>
      <c r="F51" s="12">
        <v>1191946</v>
      </c>
      <c r="G51" s="12">
        <v>665042</v>
      </c>
      <c r="H51" s="12">
        <v>527267</v>
      </c>
      <c r="I51" s="12">
        <v>870917</v>
      </c>
      <c r="J51" s="12">
        <v>586087</v>
      </c>
      <c r="K51" s="12">
        <v>405420</v>
      </c>
      <c r="L51" s="12">
        <v>623318</v>
      </c>
      <c r="M51" s="12">
        <v>276504</v>
      </c>
      <c r="N51" s="12">
        <v>547513</v>
      </c>
      <c r="O51" s="12">
        <v>539321</v>
      </c>
      <c r="P51" s="13">
        <f t="shared" si="2"/>
        <v>17764110</v>
      </c>
    </row>
    <row r="52" spans="1:16" x14ac:dyDescent="0.25">
      <c r="A52" s="10">
        <v>4311</v>
      </c>
      <c r="B52" s="17" t="s">
        <v>543</v>
      </c>
      <c r="C52" s="146">
        <v>11</v>
      </c>
      <c r="D52" s="12">
        <v>33038</v>
      </c>
      <c r="E52" s="12">
        <v>77448</v>
      </c>
      <c r="F52" s="12">
        <v>88476</v>
      </c>
      <c r="G52" s="12">
        <v>88121</v>
      </c>
      <c r="H52" s="12">
        <v>82809</v>
      </c>
      <c r="I52" s="12">
        <v>88061</v>
      </c>
      <c r="J52" s="12">
        <v>39885</v>
      </c>
      <c r="K52" s="12">
        <v>86635</v>
      </c>
      <c r="L52" s="12">
        <v>144537</v>
      </c>
      <c r="M52" s="12">
        <v>26649</v>
      </c>
      <c r="N52" s="12">
        <v>143505</v>
      </c>
      <c r="O52" s="12">
        <v>84752</v>
      </c>
      <c r="P52" s="13">
        <f t="shared" si="2"/>
        <v>983916</v>
      </c>
    </row>
    <row r="53" spans="1:16" x14ac:dyDescent="0.25">
      <c r="A53" s="10">
        <v>4312</v>
      </c>
      <c r="B53" s="17" t="s">
        <v>544</v>
      </c>
      <c r="C53" s="146">
        <v>11</v>
      </c>
      <c r="D53" s="12">
        <v>20569</v>
      </c>
      <c r="E53" s="12">
        <v>8846</v>
      </c>
      <c r="F53" s="12">
        <v>3602</v>
      </c>
      <c r="G53" s="12">
        <v>29259</v>
      </c>
      <c r="H53" s="12">
        <v>14044</v>
      </c>
      <c r="I53" s="12">
        <v>15086</v>
      </c>
      <c r="J53" s="12">
        <v>13406</v>
      </c>
      <c r="K53" s="12">
        <v>10298</v>
      </c>
      <c r="L53" s="12">
        <v>3990</v>
      </c>
      <c r="M53" s="12">
        <v>2538</v>
      </c>
      <c r="N53" s="12">
        <v>12589</v>
      </c>
      <c r="O53" s="12">
        <v>13102</v>
      </c>
      <c r="P53" s="13">
        <f t="shared" si="2"/>
        <v>147329</v>
      </c>
    </row>
    <row r="54" spans="1:16" x14ac:dyDescent="0.25">
      <c r="A54" s="10">
        <v>4313</v>
      </c>
      <c r="B54" s="17" t="s">
        <v>545</v>
      </c>
      <c r="C54" s="146">
        <v>11</v>
      </c>
      <c r="D54" s="12">
        <v>144647</v>
      </c>
      <c r="E54" s="12">
        <v>139970</v>
      </c>
      <c r="F54" s="12">
        <v>96476</v>
      </c>
      <c r="G54" s="12">
        <v>94255</v>
      </c>
      <c r="H54" s="12">
        <v>79783</v>
      </c>
      <c r="I54" s="12">
        <v>130770</v>
      </c>
      <c r="J54" s="12">
        <v>194039</v>
      </c>
      <c r="K54" s="12">
        <v>170599</v>
      </c>
      <c r="L54" s="12">
        <v>174859</v>
      </c>
      <c r="M54" s="12">
        <v>144271</v>
      </c>
      <c r="N54" s="12">
        <v>133449</v>
      </c>
      <c r="O54" s="12">
        <v>98865</v>
      </c>
      <c r="P54" s="13">
        <f t="shared" si="2"/>
        <v>1601983</v>
      </c>
    </row>
    <row r="55" spans="1:16" x14ac:dyDescent="0.25">
      <c r="A55" s="10">
        <v>4314</v>
      </c>
      <c r="B55" s="17" t="s">
        <v>546</v>
      </c>
      <c r="C55" s="146">
        <v>11</v>
      </c>
      <c r="D55" s="12">
        <v>80685</v>
      </c>
      <c r="E55" s="12">
        <v>127480</v>
      </c>
      <c r="F55" s="12">
        <v>73362</v>
      </c>
      <c r="G55" s="12">
        <v>72681</v>
      </c>
      <c r="H55" s="12">
        <v>65870</v>
      </c>
      <c r="I55" s="12">
        <v>70709</v>
      </c>
      <c r="J55" s="12">
        <v>294361</v>
      </c>
      <c r="K55" s="12">
        <v>70922</v>
      </c>
      <c r="L55" s="12">
        <v>193425</v>
      </c>
      <c r="M55" s="12">
        <v>85747</v>
      </c>
      <c r="N55" s="12">
        <v>97415</v>
      </c>
      <c r="O55" s="12">
        <v>76285</v>
      </c>
      <c r="P55" s="13">
        <f t="shared" si="2"/>
        <v>1308942</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194489</v>
      </c>
      <c r="E58" s="9">
        <f t="shared" ref="E58:O58" si="15">SUM(E59:E63)</f>
        <v>174858</v>
      </c>
      <c r="F58" s="9">
        <f t="shared" si="15"/>
        <v>132118</v>
      </c>
      <c r="G58" s="9">
        <f t="shared" si="15"/>
        <v>158020</v>
      </c>
      <c r="H58" s="9">
        <f t="shared" si="15"/>
        <v>303940</v>
      </c>
      <c r="I58" s="9">
        <f t="shared" si="15"/>
        <v>105936</v>
      </c>
      <c r="J58" s="9">
        <f t="shared" si="15"/>
        <v>200393</v>
      </c>
      <c r="K58" s="9">
        <f t="shared" si="15"/>
        <v>114994</v>
      </c>
      <c r="L58" s="9">
        <f t="shared" si="15"/>
        <v>104680</v>
      </c>
      <c r="M58" s="9">
        <f t="shared" si="15"/>
        <v>100670</v>
      </c>
      <c r="N58" s="9">
        <f t="shared" si="15"/>
        <v>236661</v>
      </c>
      <c r="O58" s="9">
        <f t="shared" si="15"/>
        <v>139422</v>
      </c>
      <c r="P58" s="9">
        <f t="shared" si="2"/>
        <v>1966181</v>
      </c>
    </row>
    <row r="59" spans="1:16" x14ac:dyDescent="0.25">
      <c r="A59" s="10">
        <v>4501</v>
      </c>
      <c r="B59" s="17" t="s">
        <v>435</v>
      </c>
      <c r="C59" s="146">
        <v>11</v>
      </c>
      <c r="D59" s="12">
        <v>56479</v>
      </c>
      <c r="E59" s="12">
        <v>73619</v>
      </c>
      <c r="F59" s="12">
        <v>37863</v>
      </c>
      <c r="G59" s="12">
        <v>50087</v>
      </c>
      <c r="H59" s="12">
        <v>131985</v>
      </c>
      <c r="I59" s="12">
        <v>52317</v>
      </c>
      <c r="J59" s="12">
        <v>31143</v>
      </c>
      <c r="K59" s="12">
        <v>47560</v>
      </c>
      <c r="L59" s="12">
        <v>31176</v>
      </c>
      <c r="M59" s="12">
        <v>23364</v>
      </c>
      <c r="N59" s="12">
        <v>81004</v>
      </c>
      <c r="O59" s="12">
        <v>35938</v>
      </c>
      <c r="P59" s="13">
        <f t="shared" si="2"/>
        <v>652535</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99261</v>
      </c>
      <c r="E61" s="12">
        <v>79484</v>
      </c>
      <c r="F61" s="12">
        <v>85587</v>
      </c>
      <c r="G61" s="12">
        <v>82742</v>
      </c>
      <c r="H61" s="12">
        <v>160573</v>
      </c>
      <c r="I61" s="12">
        <v>38005</v>
      </c>
      <c r="J61" s="12">
        <v>63631</v>
      </c>
      <c r="K61" s="12">
        <v>55313</v>
      </c>
      <c r="L61" s="12">
        <v>63888</v>
      </c>
      <c r="M61" s="12">
        <v>49864</v>
      </c>
      <c r="N61" s="12">
        <v>85320</v>
      </c>
      <c r="O61" s="12">
        <v>61668</v>
      </c>
      <c r="P61" s="13">
        <f t="shared" si="2"/>
        <v>925336</v>
      </c>
    </row>
    <row r="62" spans="1:16" x14ac:dyDescent="0.25">
      <c r="A62" s="10">
        <v>4504</v>
      </c>
      <c r="B62" s="17" t="s">
        <v>518</v>
      </c>
      <c r="C62" s="146">
        <v>11</v>
      </c>
      <c r="D62" s="12">
        <v>8813</v>
      </c>
      <c r="E62" s="12">
        <v>9535</v>
      </c>
      <c r="F62" s="12">
        <v>4800</v>
      </c>
      <c r="G62" s="12">
        <v>3061</v>
      </c>
      <c r="H62" s="12">
        <v>2380</v>
      </c>
      <c r="I62" s="12">
        <v>1343</v>
      </c>
      <c r="J62" s="12">
        <v>3377</v>
      </c>
      <c r="K62" s="12">
        <v>2737</v>
      </c>
      <c r="L62" s="12">
        <v>1900</v>
      </c>
      <c r="M62" s="12">
        <v>1950</v>
      </c>
      <c r="N62" s="12">
        <v>8843</v>
      </c>
      <c r="O62" s="12">
        <v>7424</v>
      </c>
      <c r="P62" s="13">
        <f t="shared" si="2"/>
        <v>56163</v>
      </c>
    </row>
    <row r="63" spans="1:16" x14ac:dyDescent="0.25">
      <c r="A63" s="10">
        <v>4509</v>
      </c>
      <c r="B63" s="17" t="s">
        <v>437</v>
      </c>
      <c r="C63" s="146">
        <v>11</v>
      </c>
      <c r="D63" s="12">
        <v>29936</v>
      </c>
      <c r="E63" s="12">
        <v>12220</v>
      </c>
      <c r="F63" s="12">
        <v>3868</v>
      </c>
      <c r="G63" s="12">
        <v>22130</v>
      </c>
      <c r="H63" s="12">
        <v>9002</v>
      </c>
      <c r="I63" s="12">
        <v>14271</v>
      </c>
      <c r="J63" s="12">
        <v>102242</v>
      </c>
      <c r="K63" s="12">
        <v>9384</v>
      </c>
      <c r="L63" s="12">
        <v>7716</v>
      </c>
      <c r="M63" s="12">
        <v>25492</v>
      </c>
      <c r="N63" s="12">
        <v>61494</v>
      </c>
      <c r="O63" s="12">
        <v>34392</v>
      </c>
      <c r="P63" s="13">
        <f t="shared" si="2"/>
        <v>332147</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500857</v>
      </c>
      <c r="E66" s="6">
        <f t="shared" ref="E66:N66" si="17">E67+E70+E71</f>
        <v>504525</v>
      </c>
      <c r="F66" s="6">
        <f t="shared" si="17"/>
        <v>494229</v>
      </c>
      <c r="G66" s="6">
        <f t="shared" si="17"/>
        <v>621146</v>
      </c>
      <c r="H66" s="6">
        <f t="shared" si="17"/>
        <v>1554393</v>
      </c>
      <c r="I66" s="6">
        <f t="shared" si="17"/>
        <v>449451</v>
      </c>
      <c r="J66" s="6">
        <f t="shared" si="17"/>
        <v>460236</v>
      </c>
      <c r="K66" s="6">
        <f t="shared" si="17"/>
        <v>435800</v>
      </c>
      <c r="L66" s="6">
        <f t="shared" si="17"/>
        <v>201557</v>
      </c>
      <c r="M66" s="6">
        <f t="shared" si="17"/>
        <v>156147</v>
      </c>
      <c r="N66" s="6">
        <f t="shared" si="17"/>
        <v>120607</v>
      </c>
      <c r="O66" s="6">
        <f>O67+O70+O71</f>
        <v>85300</v>
      </c>
      <c r="P66" s="6">
        <f t="shared" si="2"/>
        <v>5584248</v>
      </c>
    </row>
    <row r="67" spans="1:16" ht="15" customHeight="1" x14ac:dyDescent="0.25">
      <c r="A67" s="7">
        <v>5100</v>
      </c>
      <c r="B67" s="19" t="s">
        <v>501</v>
      </c>
      <c r="C67" s="149"/>
      <c r="D67" s="9">
        <f>SUM(D68:D69)</f>
        <v>500857</v>
      </c>
      <c r="E67" s="9">
        <f t="shared" ref="E67:O67" si="18">SUM(E68:E69)</f>
        <v>504525</v>
      </c>
      <c r="F67" s="9">
        <f t="shared" si="18"/>
        <v>494229</v>
      </c>
      <c r="G67" s="9">
        <f t="shared" si="18"/>
        <v>621146</v>
      </c>
      <c r="H67" s="9">
        <f t="shared" si="18"/>
        <v>1554393</v>
      </c>
      <c r="I67" s="9">
        <f t="shared" si="18"/>
        <v>449451</v>
      </c>
      <c r="J67" s="9">
        <f t="shared" si="18"/>
        <v>460236</v>
      </c>
      <c r="K67" s="9">
        <f t="shared" si="18"/>
        <v>435800</v>
      </c>
      <c r="L67" s="9">
        <f t="shared" si="18"/>
        <v>201557</v>
      </c>
      <c r="M67" s="9">
        <f t="shared" si="18"/>
        <v>156147</v>
      </c>
      <c r="N67" s="9">
        <f t="shared" si="18"/>
        <v>120607</v>
      </c>
      <c r="O67" s="9">
        <f t="shared" si="18"/>
        <v>85300</v>
      </c>
      <c r="P67" s="9">
        <f t="shared" si="2"/>
        <v>5584248</v>
      </c>
    </row>
    <row r="68" spans="1:16" ht="15" customHeight="1" x14ac:dyDescent="0.25">
      <c r="A68" s="10">
        <v>5101</v>
      </c>
      <c r="B68" s="17" t="s">
        <v>549</v>
      </c>
      <c r="C68" s="146">
        <v>11</v>
      </c>
      <c r="D68" s="12">
        <v>1000</v>
      </c>
      <c r="E68" s="12">
        <v>8350</v>
      </c>
      <c r="F68" s="12">
        <v>16050</v>
      </c>
      <c r="G68" s="12">
        <v>47380</v>
      </c>
      <c r="H68" s="12">
        <v>2050</v>
      </c>
      <c r="I68" s="12">
        <v>1950</v>
      </c>
      <c r="J68" s="12">
        <v>900</v>
      </c>
      <c r="K68" s="12"/>
      <c r="L68" s="12">
        <v>13500</v>
      </c>
      <c r="M68" s="12">
        <v>0</v>
      </c>
      <c r="N68" s="12">
        <v>2900</v>
      </c>
      <c r="O68" s="12"/>
      <c r="P68" s="13">
        <f t="shared" si="2"/>
        <v>94080</v>
      </c>
    </row>
    <row r="69" spans="1:16" x14ac:dyDescent="0.25">
      <c r="A69" s="10">
        <v>5102</v>
      </c>
      <c r="B69" s="17" t="s">
        <v>442</v>
      </c>
      <c r="C69" s="146">
        <v>11</v>
      </c>
      <c r="D69" s="12">
        <v>499857</v>
      </c>
      <c r="E69" s="12">
        <v>496175</v>
      </c>
      <c r="F69" s="12">
        <v>478179</v>
      </c>
      <c r="G69" s="12">
        <v>573766</v>
      </c>
      <c r="H69" s="12">
        <v>1552343</v>
      </c>
      <c r="I69" s="12">
        <v>447501</v>
      </c>
      <c r="J69" s="12">
        <v>459336</v>
      </c>
      <c r="K69" s="12">
        <v>435800</v>
      </c>
      <c r="L69" s="12">
        <v>188057</v>
      </c>
      <c r="M69" s="12">
        <v>156147</v>
      </c>
      <c r="N69" s="12">
        <v>117707</v>
      </c>
      <c r="O69" s="12">
        <v>85300</v>
      </c>
      <c r="P69" s="13">
        <f t="shared" si="2"/>
        <v>5490168</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49200</v>
      </c>
      <c r="E73" s="6">
        <f t="shared" ref="E73:N73" si="21">E74+E78+E81+E87</f>
        <v>2000</v>
      </c>
      <c r="F73" s="6">
        <f t="shared" si="21"/>
        <v>66144</v>
      </c>
      <c r="G73" s="6">
        <f t="shared" si="21"/>
        <v>13524</v>
      </c>
      <c r="H73" s="6">
        <f t="shared" si="21"/>
        <v>38599</v>
      </c>
      <c r="I73" s="6">
        <f t="shared" si="21"/>
        <v>45965</v>
      </c>
      <c r="J73" s="6">
        <f t="shared" si="21"/>
        <v>123390</v>
      </c>
      <c r="K73" s="6">
        <f t="shared" si="21"/>
        <v>47142</v>
      </c>
      <c r="L73" s="6">
        <f t="shared" si="21"/>
        <v>440775</v>
      </c>
      <c r="M73" s="6">
        <f t="shared" si="21"/>
        <v>68908</v>
      </c>
      <c r="N73" s="6">
        <f t="shared" si="21"/>
        <v>164664</v>
      </c>
      <c r="O73" s="6">
        <f>O74+O78+O81+O87</f>
        <v>141507</v>
      </c>
      <c r="P73" s="6">
        <f t="shared" si="2"/>
        <v>1201818</v>
      </c>
    </row>
    <row r="74" spans="1:16" ht="15" customHeight="1" x14ac:dyDescent="0.25">
      <c r="A74" s="7">
        <v>6100</v>
      </c>
      <c r="B74" s="19" t="s">
        <v>502</v>
      </c>
      <c r="C74" s="149"/>
      <c r="D74" s="9">
        <f>SUM(D75:D77)</f>
        <v>49200</v>
      </c>
      <c r="E74" s="9">
        <f t="shared" ref="E74:O74" si="22">SUM(E75:E77)</f>
        <v>2000</v>
      </c>
      <c r="F74" s="9">
        <f t="shared" si="22"/>
        <v>66144</v>
      </c>
      <c r="G74" s="9">
        <f t="shared" si="22"/>
        <v>13524</v>
      </c>
      <c r="H74" s="9">
        <f t="shared" si="22"/>
        <v>38599</v>
      </c>
      <c r="I74" s="9">
        <f t="shared" si="22"/>
        <v>45965</v>
      </c>
      <c r="J74" s="9">
        <f t="shared" si="22"/>
        <v>123390</v>
      </c>
      <c r="K74" s="9">
        <f t="shared" si="22"/>
        <v>47142</v>
      </c>
      <c r="L74" s="9">
        <f t="shared" si="22"/>
        <v>440775</v>
      </c>
      <c r="M74" s="9">
        <f t="shared" si="22"/>
        <v>68908</v>
      </c>
      <c r="N74" s="9">
        <f t="shared" si="22"/>
        <v>164664</v>
      </c>
      <c r="O74" s="9">
        <f t="shared" si="22"/>
        <v>141507</v>
      </c>
      <c r="P74" s="9">
        <f t="shared" si="2"/>
        <v>1201818</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49200</v>
      </c>
      <c r="E77" s="12">
        <v>2000</v>
      </c>
      <c r="F77" s="12">
        <v>66144</v>
      </c>
      <c r="G77" s="12">
        <v>13524</v>
      </c>
      <c r="H77" s="12">
        <v>38599</v>
      </c>
      <c r="I77" s="12">
        <v>45965</v>
      </c>
      <c r="J77" s="12">
        <v>123390</v>
      </c>
      <c r="K77" s="12">
        <v>47142</v>
      </c>
      <c r="L77" s="12">
        <v>440775</v>
      </c>
      <c r="M77" s="12">
        <v>68908</v>
      </c>
      <c r="N77" s="12">
        <v>164664</v>
      </c>
      <c r="O77" s="12">
        <v>141507</v>
      </c>
      <c r="P77" s="13">
        <f t="shared" si="23"/>
        <v>1201818</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14561208</v>
      </c>
      <c r="E103" s="6">
        <f t="shared" ref="E103:O103" si="32">E104+E117+E120+E127+E133</f>
        <v>17992082</v>
      </c>
      <c r="F103" s="6">
        <f t="shared" si="32"/>
        <v>18069093</v>
      </c>
      <c r="G103" s="6">
        <f t="shared" si="32"/>
        <v>13888193</v>
      </c>
      <c r="H103" s="6">
        <f t="shared" si="32"/>
        <v>17681432</v>
      </c>
      <c r="I103" s="6">
        <f t="shared" si="32"/>
        <v>18328612</v>
      </c>
      <c r="J103" s="6">
        <f t="shared" si="32"/>
        <v>17074641</v>
      </c>
      <c r="K103" s="6">
        <f t="shared" si="32"/>
        <v>14644630</v>
      </c>
      <c r="L103" s="6">
        <f t="shared" si="32"/>
        <v>14732235</v>
      </c>
      <c r="M103" s="6">
        <f t="shared" si="32"/>
        <v>14869010</v>
      </c>
      <c r="N103" s="6">
        <f t="shared" si="32"/>
        <v>9622433</v>
      </c>
      <c r="O103" s="6">
        <f t="shared" si="32"/>
        <v>11679478</v>
      </c>
      <c r="P103" s="6">
        <f t="shared" si="23"/>
        <v>183143047</v>
      </c>
    </row>
    <row r="104" spans="1:16" ht="15" customHeight="1" x14ac:dyDescent="0.25">
      <c r="A104" s="7">
        <v>8100</v>
      </c>
      <c r="B104" s="19" t="s">
        <v>568</v>
      </c>
      <c r="C104" s="149"/>
      <c r="D104" s="9">
        <f>SUM(D105:D116)</f>
        <v>8822191</v>
      </c>
      <c r="E104" s="9">
        <f t="shared" ref="E104:O104" si="33">SUM(E105:E116)</f>
        <v>12221020</v>
      </c>
      <c r="F104" s="9">
        <f t="shared" si="33"/>
        <v>12426619</v>
      </c>
      <c r="G104" s="9">
        <f t="shared" si="33"/>
        <v>8210775</v>
      </c>
      <c r="H104" s="9">
        <f t="shared" si="33"/>
        <v>11329597</v>
      </c>
      <c r="I104" s="9">
        <f t="shared" si="33"/>
        <v>12099786</v>
      </c>
      <c r="J104" s="9">
        <f t="shared" si="33"/>
        <v>11275662</v>
      </c>
      <c r="K104" s="9">
        <f t="shared" si="33"/>
        <v>8591746</v>
      </c>
      <c r="L104" s="9">
        <f t="shared" si="33"/>
        <v>8989035</v>
      </c>
      <c r="M104" s="9">
        <f t="shared" si="33"/>
        <v>9217298</v>
      </c>
      <c r="N104" s="9">
        <f t="shared" si="33"/>
        <v>5729208</v>
      </c>
      <c r="O104" s="9">
        <f t="shared" si="33"/>
        <v>7685390</v>
      </c>
      <c r="P104" s="9">
        <f t="shared" si="23"/>
        <v>116598327</v>
      </c>
    </row>
    <row r="105" spans="1:16" x14ac:dyDescent="0.25">
      <c r="A105" s="10">
        <v>8101</v>
      </c>
      <c r="B105" s="17" t="s">
        <v>2971</v>
      </c>
      <c r="C105" s="110">
        <v>15</v>
      </c>
      <c r="D105" s="12">
        <v>5354016</v>
      </c>
      <c r="E105" s="12">
        <v>7081651</v>
      </c>
      <c r="F105" s="12">
        <v>9013103</v>
      </c>
      <c r="G105" s="12">
        <v>5295588</v>
      </c>
      <c r="H105" s="12">
        <v>6755424</v>
      </c>
      <c r="I105" s="12">
        <v>8877763</v>
      </c>
      <c r="J105" s="12">
        <v>7579734</v>
      </c>
      <c r="K105" s="12">
        <v>6035489</v>
      </c>
      <c r="L105" s="12">
        <v>6587080</v>
      </c>
      <c r="M105" s="12">
        <v>6080585</v>
      </c>
      <c r="N105" s="12">
        <v>4097661</v>
      </c>
      <c r="O105" s="12">
        <v>4852894</v>
      </c>
      <c r="P105" s="13">
        <f t="shared" si="23"/>
        <v>77610988</v>
      </c>
    </row>
    <row r="106" spans="1:16" x14ac:dyDescent="0.25">
      <c r="A106" s="10">
        <v>8102</v>
      </c>
      <c r="B106" s="17" t="s">
        <v>2972</v>
      </c>
      <c r="C106" s="110">
        <v>15</v>
      </c>
      <c r="D106" s="12">
        <v>1558821</v>
      </c>
      <c r="E106" s="12">
        <v>1515292</v>
      </c>
      <c r="F106" s="12">
        <v>2061410</v>
      </c>
      <c r="G106" s="12">
        <v>1057223</v>
      </c>
      <c r="H106" s="12">
        <v>1390478</v>
      </c>
      <c r="I106" s="12">
        <v>1947871</v>
      </c>
      <c r="J106" s="12">
        <v>1832462</v>
      </c>
      <c r="K106" s="12">
        <v>1289410</v>
      </c>
      <c r="L106" s="12">
        <v>1317686</v>
      </c>
      <c r="M106" s="12">
        <v>1307203</v>
      </c>
      <c r="N106" s="12">
        <v>429441</v>
      </c>
      <c r="O106" s="12">
        <v>1313533</v>
      </c>
      <c r="P106" s="13">
        <f t="shared" si="23"/>
        <v>17020830</v>
      </c>
    </row>
    <row r="107" spans="1:16" x14ac:dyDescent="0.25">
      <c r="A107" s="10">
        <v>8103</v>
      </c>
      <c r="B107" s="17" t="s">
        <v>2973</v>
      </c>
      <c r="C107" s="110">
        <v>15</v>
      </c>
      <c r="D107" s="12">
        <v>649339</v>
      </c>
      <c r="E107" s="12">
        <v>245909</v>
      </c>
      <c r="F107" s="12">
        <v>231609</v>
      </c>
      <c r="G107" s="12">
        <v>670495</v>
      </c>
      <c r="H107" s="12">
        <v>235703</v>
      </c>
      <c r="I107" s="12">
        <v>120020</v>
      </c>
      <c r="J107" s="12">
        <v>878827</v>
      </c>
      <c r="K107" s="12">
        <v>218378</v>
      </c>
      <c r="L107" s="12">
        <v>221908</v>
      </c>
      <c r="M107" s="12">
        <v>634800</v>
      </c>
      <c r="N107" s="12">
        <v>199701</v>
      </c>
      <c r="O107" s="12">
        <v>219573</v>
      </c>
      <c r="P107" s="13">
        <f t="shared" si="23"/>
        <v>4526262</v>
      </c>
    </row>
    <row r="108" spans="1:16" x14ac:dyDescent="0.25">
      <c r="A108" s="10">
        <v>8104</v>
      </c>
      <c r="B108" s="17" t="s">
        <v>2974</v>
      </c>
      <c r="C108" s="110">
        <v>15</v>
      </c>
      <c r="D108" s="12"/>
      <c r="E108" s="12"/>
      <c r="F108" s="12"/>
      <c r="G108" s="12"/>
      <c r="H108" s="12"/>
      <c r="I108" s="12"/>
      <c r="J108" s="12"/>
      <c r="K108" s="12"/>
      <c r="L108" s="12"/>
      <c r="M108" s="12">
        <v>100898</v>
      </c>
      <c r="N108" s="12"/>
      <c r="O108" s="12"/>
      <c r="P108" s="13">
        <f t="shared" si="23"/>
        <v>100898</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148733</v>
      </c>
      <c r="E110" s="12">
        <v>134704</v>
      </c>
      <c r="F110" s="12">
        <v>329885</v>
      </c>
      <c r="G110" s="12">
        <v>131142</v>
      </c>
      <c r="H110" s="12">
        <v>151753</v>
      </c>
      <c r="I110" s="12">
        <v>120632</v>
      </c>
      <c r="J110" s="12">
        <v>140814</v>
      </c>
      <c r="K110" s="12">
        <v>130928</v>
      </c>
      <c r="L110" s="12">
        <v>135889</v>
      </c>
      <c r="M110" s="12">
        <v>135328</v>
      </c>
      <c r="N110" s="12">
        <v>136359</v>
      </c>
      <c r="O110" s="12">
        <v>150361</v>
      </c>
      <c r="P110" s="13">
        <f t="shared" si="23"/>
        <v>1846528</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139102</v>
      </c>
      <c r="E113" s="12">
        <v>142402</v>
      </c>
      <c r="F113" s="12">
        <v>140845</v>
      </c>
      <c r="G113" s="12">
        <v>121110</v>
      </c>
      <c r="H113" s="12">
        <v>156859</v>
      </c>
      <c r="I113" s="12">
        <v>157476</v>
      </c>
      <c r="J113" s="12">
        <v>159670</v>
      </c>
      <c r="K113" s="12">
        <v>142591</v>
      </c>
      <c r="L113" s="12">
        <v>159750</v>
      </c>
      <c r="M113" s="12">
        <v>29922</v>
      </c>
      <c r="N113" s="12">
        <v>199699</v>
      </c>
      <c r="O113" s="12">
        <v>211734</v>
      </c>
      <c r="P113" s="13">
        <f t="shared" si="23"/>
        <v>1761160</v>
      </c>
    </row>
    <row r="114" spans="1:16" x14ac:dyDescent="0.25">
      <c r="A114" s="10">
        <v>8110</v>
      </c>
      <c r="B114" s="17" t="s">
        <v>2980</v>
      </c>
      <c r="C114" s="110">
        <v>15</v>
      </c>
      <c r="D114" s="12">
        <v>349348</v>
      </c>
      <c r="E114" s="12">
        <v>2195498</v>
      </c>
      <c r="F114" s="12">
        <v>0</v>
      </c>
      <c r="G114" s="12">
        <v>52642</v>
      </c>
      <c r="H114" s="12">
        <v>2000298</v>
      </c>
      <c r="I114" s="12">
        <v>25652</v>
      </c>
      <c r="J114" s="12">
        <v>26893</v>
      </c>
      <c r="K114" s="12">
        <v>25700</v>
      </c>
      <c r="L114" s="12">
        <v>0</v>
      </c>
      <c r="M114" s="12">
        <v>16507</v>
      </c>
      <c r="N114" s="12">
        <v>0</v>
      </c>
      <c r="O114" s="12">
        <v>30102</v>
      </c>
      <c r="P114" s="13">
        <f t="shared" si="23"/>
        <v>4722640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622832</v>
      </c>
      <c r="E116" s="12">
        <v>905564</v>
      </c>
      <c r="F116" s="12">
        <v>649767</v>
      </c>
      <c r="G116" s="12">
        <v>882575</v>
      </c>
      <c r="H116" s="12">
        <v>639082</v>
      </c>
      <c r="I116" s="12">
        <v>850372</v>
      </c>
      <c r="J116" s="12">
        <v>657262</v>
      </c>
      <c r="K116" s="12">
        <v>749250</v>
      </c>
      <c r="L116" s="12">
        <v>566722</v>
      </c>
      <c r="M116" s="12">
        <v>912055</v>
      </c>
      <c r="N116" s="12">
        <v>666347</v>
      </c>
      <c r="O116" s="12">
        <v>907193</v>
      </c>
      <c r="P116" s="13">
        <f t="shared" si="23"/>
        <v>9009021</v>
      </c>
    </row>
    <row r="117" spans="1:16" ht="15" customHeight="1" x14ac:dyDescent="0.25">
      <c r="A117" s="7">
        <v>8200</v>
      </c>
      <c r="B117" s="19" t="s">
        <v>581</v>
      </c>
      <c r="C117" s="149"/>
      <c r="D117" s="9">
        <f>SUM(D118:D119)</f>
        <v>5384914</v>
      </c>
      <c r="E117" s="9">
        <f t="shared" ref="E117:O117" si="34">SUM(E118:E119)</f>
        <v>5384985</v>
      </c>
      <c r="F117" s="9">
        <f t="shared" si="34"/>
        <v>5384986</v>
      </c>
      <c r="G117" s="9">
        <f t="shared" si="34"/>
        <v>5385261</v>
      </c>
      <c r="H117" s="9">
        <f t="shared" si="34"/>
        <v>5385063</v>
      </c>
      <c r="I117" s="9">
        <f t="shared" si="34"/>
        <v>5385127</v>
      </c>
      <c r="J117" s="9">
        <f t="shared" si="34"/>
        <v>5385122</v>
      </c>
      <c r="K117" s="9">
        <f t="shared" si="34"/>
        <v>5384983</v>
      </c>
      <c r="L117" s="9">
        <f t="shared" si="34"/>
        <v>5385117</v>
      </c>
      <c r="M117" s="9">
        <f t="shared" si="34"/>
        <v>5384914</v>
      </c>
      <c r="N117" s="9">
        <f t="shared" si="34"/>
        <v>3605675</v>
      </c>
      <c r="O117" s="9">
        <f t="shared" si="34"/>
        <v>3605675</v>
      </c>
      <c r="P117" s="9">
        <f t="shared" si="23"/>
        <v>61061822</v>
      </c>
    </row>
    <row r="118" spans="1:16" x14ac:dyDescent="0.25">
      <c r="A118" s="10">
        <v>8201</v>
      </c>
      <c r="B118" s="17" t="s">
        <v>582</v>
      </c>
      <c r="C118" s="110">
        <v>25</v>
      </c>
      <c r="D118" s="12">
        <v>1779238</v>
      </c>
      <c r="E118" s="12">
        <v>1779309</v>
      </c>
      <c r="F118" s="12">
        <v>1779310</v>
      </c>
      <c r="G118" s="12">
        <v>1779585</v>
      </c>
      <c r="H118" s="12">
        <v>1779388</v>
      </c>
      <c r="I118" s="12">
        <v>1779452</v>
      </c>
      <c r="J118" s="12">
        <v>1779447</v>
      </c>
      <c r="K118" s="12">
        <v>1779308</v>
      </c>
      <c r="L118" s="12">
        <v>1779442</v>
      </c>
      <c r="M118" s="12">
        <v>1779239</v>
      </c>
      <c r="N118" s="12"/>
      <c r="O118" s="12"/>
      <c r="P118" s="13">
        <f t="shared" si="23"/>
        <v>17793718</v>
      </c>
    </row>
    <row r="119" spans="1:16" x14ac:dyDescent="0.25">
      <c r="A119" s="10">
        <v>8202</v>
      </c>
      <c r="B119" s="17" t="s">
        <v>583</v>
      </c>
      <c r="C119" s="110">
        <v>25</v>
      </c>
      <c r="D119" s="12">
        <v>3605676</v>
      </c>
      <c r="E119" s="12">
        <v>3605676</v>
      </c>
      <c r="F119" s="12">
        <v>3605676</v>
      </c>
      <c r="G119" s="12">
        <v>3605676</v>
      </c>
      <c r="H119" s="12">
        <v>3605675</v>
      </c>
      <c r="I119" s="12">
        <v>3605675</v>
      </c>
      <c r="J119" s="12">
        <v>3605675</v>
      </c>
      <c r="K119" s="12">
        <v>3605675</v>
      </c>
      <c r="L119" s="12">
        <v>3605675</v>
      </c>
      <c r="M119" s="12">
        <v>3605675</v>
      </c>
      <c r="N119" s="12">
        <v>3605675</v>
      </c>
      <c r="O119" s="12">
        <v>3605675</v>
      </c>
      <c r="P119" s="13">
        <f t="shared" si="23"/>
        <v>43268104</v>
      </c>
    </row>
    <row r="120" spans="1:16" ht="15" customHeight="1" x14ac:dyDescent="0.25">
      <c r="A120" s="7">
        <v>8300</v>
      </c>
      <c r="B120" s="19" t="s">
        <v>584</v>
      </c>
      <c r="C120" s="149"/>
      <c r="D120" s="9">
        <f>SUM(D121:D126)</f>
        <v>0</v>
      </c>
      <c r="E120" s="9">
        <f t="shared" ref="E120:N120" si="35">SUM(E121:E126)</f>
        <v>89910</v>
      </c>
      <c r="F120" s="9">
        <f t="shared" si="35"/>
        <v>0</v>
      </c>
      <c r="G120" s="9">
        <f t="shared" si="35"/>
        <v>0</v>
      </c>
      <c r="H120" s="9">
        <f t="shared" si="35"/>
        <v>689297</v>
      </c>
      <c r="I120" s="9">
        <f t="shared" si="35"/>
        <v>515045</v>
      </c>
      <c r="J120" s="9">
        <f t="shared" si="35"/>
        <v>99131</v>
      </c>
      <c r="K120" s="9">
        <f t="shared" si="35"/>
        <v>366613</v>
      </c>
      <c r="L120" s="9">
        <f t="shared" si="35"/>
        <v>0</v>
      </c>
      <c r="M120" s="9">
        <f t="shared" si="35"/>
        <v>0</v>
      </c>
      <c r="N120" s="9">
        <f t="shared" si="35"/>
        <v>0</v>
      </c>
      <c r="O120" s="9">
        <f>SUM(O121:O126)</f>
        <v>0</v>
      </c>
      <c r="P120" s="9">
        <f>SUM(D120:O120)</f>
        <v>1759996</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v>19131</v>
      </c>
      <c r="K124" s="12">
        <v>366613</v>
      </c>
      <c r="L124" s="12"/>
      <c r="M124" s="12"/>
      <c r="N124" s="12"/>
      <c r="O124" s="12"/>
      <c r="P124" s="13">
        <f t="shared" si="23"/>
        <v>385744</v>
      </c>
    </row>
    <row r="125" spans="1:16" ht="15" customHeight="1" x14ac:dyDescent="0.25">
      <c r="A125" s="10">
        <v>8304</v>
      </c>
      <c r="B125" s="21" t="s">
        <v>612</v>
      </c>
      <c r="C125" s="110">
        <v>25</v>
      </c>
      <c r="D125" s="12"/>
      <c r="E125" s="12">
        <v>89910</v>
      </c>
      <c r="F125" s="12"/>
      <c r="G125" s="12"/>
      <c r="H125" s="12"/>
      <c r="I125" s="12"/>
      <c r="J125" s="12"/>
      <c r="K125" s="12"/>
      <c r="L125" s="12"/>
      <c r="M125" s="12"/>
      <c r="N125" s="12"/>
      <c r="O125" s="12"/>
      <c r="P125" s="13">
        <f t="shared" si="23"/>
        <v>89910</v>
      </c>
    </row>
    <row r="126" spans="1:16" ht="15" customHeight="1" x14ac:dyDescent="0.25">
      <c r="A126" s="10">
        <v>8304</v>
      </c>
      <c r="B126" s="21" t="s">
        <v>613</v>
      </c>
      <c r="C126" s="110">
        <v>26</v>
      </c>
      <c r="D126" s="12"/>
      <c r="E126" s="12"/>
      <c r="F126" s="12"/>
      <c r="G126" s="12"/>
      <c r="H126" s="12">
        <v>689297</v>
      </c>
      <c r="I126" s="12">
        <v>515045</v>
      </c>
      <c r="J126" s="12">
        <v>80000</v>
      </c>
      <c r="K126" s="12"/>
      <c r="L126" s="12"/>
      <c r="M126" s="12"/>
      <c r="N126" s="12"/>
      <c r="O126" s="12"/>
      <c r="P126" s="13">
        <f>SUM(D126:O126)</f>
        <v>1284342</v>
      </c>
    </row>
    <row r="127" spans="1:16" ht="15" customHeight="1" x14ac:dyDescent="0.25">
      <c r="A127" s="7">
        <v>8400</v>
      </c>
      <c r="B127" s="19" t="s">
        <v>444</v>
      </c>
      <c r="C127" s="149"/>
      <c r="D127" s="9">
        <f>SUM(D128:D132)</f>
        <v>354103</v>
      </c>
      <c r="E127" s="9">
        <f t="shared" ref="E127:O127" si="36">SUM(E128:E132)</f>
        <v>296167</v>
      </c>
      <c r="F127" s="9">
        <f t="shared" si="36"/>
        <v>257488</v>
      </c>
      <c r="G127" s="9">
        <f t="shared" si="36"/>
        <v>292157</v>
      </c>
      <c r="H127" s="9">
        <f t="shared" si="36"/>
        <v>277475</v>
      </c>
      <c r="I127" s="9">
        <f t="shared" si="36"/>
        <v>328654</v>
      </c>
      <c r="J127" s="9">
        <f t="shared" si="36"/>
        <v>314726</v>
      </c>
      <c r="K127" s="9">
        <f t="shared" si="36"/>
        <v>301288</v>
      </c>
      <c r="L127" s="9">
        <f t="shared" si="36"/>
        <v>358083</v>
      </c>
      <c r="M127" s="9">
        <f t="shared" si="36"/>
        <v>266798</v>
      </c>
      <c r="N127" s="9">
        <f t="shared" si="36"/>
        <v>287550</v>
      </c>
      <c r="O127" s="9">
        <f t="shared" si="36"/>
        <v>388413</v>
      </c>
      <c r="P127" s="9">
        <f t="shared" si="23"/>
        <v>3722902</v>
      </c>
    </row>
    <row r="128" spans="1:16" x14ac:dyDescent="0.25">
      <c r="A128" s="10">
        <v>8401</v>
      </c>
      <c r="B128" s="21" t="s">
        <v>588</v>
      </c>
      <c r="C128" s="110">
        <v>15</v>
      </c>
      <c r="D128" s="12">
        <v>1</v>
      </c>
      <c r="E128" s="12">
        <v>6</v>
      </c>
      <c r="F128" s="12">
        <v>1</v>
      </c>
      <c r="G128" s="12">
        <v>6</v>
      </c>
      <c r="H128" s="12">
        <v>0</v>
      </c>
      <c r="I128" s="12"/>
      <c r="J128" s="12">
        <v>0</v>
      </c>
      <c r="K128" s="12">
        <v>1</v>
      </c>
      <c r="L128" s="12">
        <v>1</v>
      </c>
      <c r="M128" s="12">
        <v>0</v>
      </c>
      <c r="N128" s="12">
        <v>1</v>
      </c>
      <c r="O128" s="12">
        <v>3</v>
      </c>
      <c r="P128" s="13">
        <f t="shared" si="23"/>
        <v>20</v>
      </c>
    </row>
    <row r="129" spans="1:16" x14ac:dyDescent="0.25">
      <c r="A129" s="10">
        <v>8402</v>
      </c>
      <c r="B129" s="21" t="s">
        <v>589</v>
      </c>
      <c r="C129" s="110">
        <v>15</v>
      </c>
      <c r="D129" s="12">
        <v>26849</v>
      </c>
      <c r="E129" s="12">
        <v>26849</v>
      </c>
      <c r="F129" s="12">
        <v>26849</v>
      </c>
      <c r="G129" s="12">
        <v>26849</v>
      </c>
      <c r="H129" s="12">
        <v>26850</v>
      </c>
      <c r="I129" s="12">
        <v>26849</v>
      </c>
      <c r="J129" s="12">
        <v>26849</v>
      </c>
      <c r="K129" s="12">
        <v>26849</v>
      </c>
      <c r="L129" s="12">
        <v>26849</v>
      </c>
      <c r="M129" s="12">
        <v>26849</v>
      </c>
      <c r="N129" s="12">
        <v>26849</v>
      </c>
      <c r="O129" s="12">
        <v>26849</v>
      </c>
      <c r="P129" s="13">
        <f t="shared" si="23"/>
        <v>322189</v>
      </c>
    </row>
    <row r="130" spans="1:16" x14ac:dyDescent="0.25">
      <c r="A130" s="10">
        <v>8403</v>
      </c>
      <c r="B130" s="21" t="s">
        <v>590</v>
      </c>
      <c r="C130" s="110">
        <v>15</v>
      </c>
      <c r="D130" s="12">
        <v>217200</v>
      </c>
      <c r="E130" s="12">
        <v>196135</v>
      </c>
      <c r="F130" s="12">
        <v>184158</v>
      </c>
      <c r="G130" s="12">
        <v>191193</v>
      </c>
      <c r="H130" s="12">
        <v>157927</v>
      </c>
      <c r="I130" s="12">
        <v>172681</v>
      </c>
      <c r="J130" s="12">
        <v>177009</v>
      </c>
      <c r="K130" s="12">
        <v>160856</v>
      </c>
      <c r="L130" s="12">
        <v>169231</v>
      </c>
      <c r="M130" s="12">
        <v>148217</v>
      </c>
      <c r="N130" s="12">
        <v>149209</v>
      </c>
      <c r="O130" s="12">
        <v>164645</v>
      </c>
      <c r="P130" s="13">
        <f t="shared" si="23"/>
        <v>2088461</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v>110053</v>
      </c>
      <c r="E132" s="12">
        <v>73177</v>
      </c>
      <c r="F132" s="12">
        <v>46480</v>
      </c>
      <c r="G132" s="12">
        <v>74109</v>
      </c>
      <c r="H132" s="12">
        <v>92698</v>
      </c>
      <c r="I132" s="12">
        <v>129124</v>
      </c>
      <c r="J132" s="12">
        <v>110868</v>
      </c>
      <c r="K132" s="12">
        <v>113582</v>
      </c>
      <c r="L132" s="12">
        <v>162002</v>
      </c>
      <c r="M132" s="12">
        <v>91732</v>
      </c>
      <c r="N132" s="12">
        <v>111491</v>
      </c>
      <c r="O132" s="12">
        <v>196916</v>
      </c>
      <c r="P132" s="13">
        <f t="shared" si="23"/>
        <v>1312232</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36359723</v>
      </c>
      <c r="E157" s="26">
        <f t="shared" ref="E157:N157" si="46">E2+E23+E29+E34+E66+E73+E89+E103+E136+E152</f>
        <v>37939154</v>
      </c>
      <c r="F157" s="26">
        <f t="shared" si="46"/>
        <v>24591039</v>
      </c>
      <c r="G157" s="26">
        <f t="shared" si="46"/>
        <v>20871525</v>
      </c>
      <c r="H157" s="26">
        <f t="shared" si="46"/>
        <v>24230891</v>
      </c>
      <c r="I157" s="26">
        <f t="shared" si="46"/>
        <v>23681120</v>
      </c>
      <c r="J157" s="26">
        <f t="shared" si="46"/>
        <v>23536509</v>
      </c>
      <c r="K157" s="26">
        <f t="shared" si="46"/>
        <v>21472158</v>
      </c>
      <c r="L157" s="26">
        <f t="shared" si="46"/>
        <v>27029833</v>
      </c>
      <c r="M157" s="26">
        <f t="shared" si="46"/>
        <v>18792823</v>
      </c>
      <c r="N157" s="26">
        <f t="shared" si="46"/>
        <v>14876693</v>
      </c>
      <c r="O157" s="26">
        <f>O2+O23+O29+O34+O66+O73+O89+O103+O136+O152</f>
        <v>18244300</v>
      </c>
      <c r="P157" s="26">
        <f>SUM(D157:O157)</f>
        <v>291625768</v>
      </c>
    </row>
    <row r="158" spans="1:16" ht="15.75" x14ac:dyDescent="0.25">
      <c r="A158" s="523" t="s">
        <v>2984</v>
      </c>
      <c r="B158" s="524"/>
      <c r="C158" s="146">
        <v>11</v>
      </c>
      <c r="D158" s="168"/>
      <c r="E158" s="169"/>
      <c r="F158" s="169"/>
      <c r="G158" s="169"/>
      <c r="H158" s="169"/>
      <c r="I158" s="169"/>
      <c r="J158" s="169"/>
      <c r="K158" s="169"/>
      <c r="L158" s="169"/>
      <c r="M158" s="169"/>
      <c r="N158" s="169"/>
      <c r="O158" s="170"/>
      <c r="P158" s="12">
        <v>32429458</v>
      </c>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324055226</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sheetPr>
  <dimension ref="A1:Q3029"/>
  <sheetViews>
    <sheetView showGridLines="0" zoomScale="80" zoomScaleNormal="80" workbookViewId="0">
      <pane xSplit="3" ySplit="1" topLeftCell="D2" activePane="bottomRight" state="frozen"/>
      <selection pane="topRight" activeCell="D1" sqref="D1"/>
      <selection pane="bottomLeft" activeCell="A2" sqref="A2"/>
      <selection pane="bottomRight" activeCell="G2934" sqref="G2934"/>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6675991</v>
      </c>
      <c r="E2" s="52">
        <f t="shared" si="0"/>
        <v>6640314</v>
      </c>
      <c r="F2" s="52">
        <f t="shared" si="0"/>
        <v>6447787</v>
      </c>
      <c r="G2" s="52">
        <f t="shared" si="0"/>
        <v>6942620</v>
      </c>
      <c r="H2" s="52">
        <f t="shared" si="0"/>
        <v>6557344</v>
      </c>
      <c r="I2" s="52">
        <f t="shared" si="0"/>
        <v>6532135</v>
      </c>
      <c r="J2" s="52">
        <f t="shared" si="0"/>
        <v>6464415</v>
      </c>
      <c r="K2" s="52">
        <f t="shared" si="0"/>
        <v>6544796</v>
      </c>
      <c r="L2" s="52">
        <f t="shared" si="0"/>
        <v>16156741</v>
      </c>
      <c r="M2" s="52">
        <f t="shared" si="0"/>
        <v>5672770</v>
      </c>
      <c r="N2" s="52">
        <f t="shared" si="0"/>
        <v>5709527</v>
      </c>
      <c r="O2" s="52">
        <f t="shared" si="0"/>
        <v>9552956</v>
      </c>
      <c r="P2" s="52">
        <f>P3+P35+P67+P130+P171+P232+P243</f>
        <v>89897396</v>
      </c>
    </row>
    <row r="3" spans="1:16" x14ac:dyDescent="0.25">
      <c r="A3" s="113">
        <v>1100</v>
      </c>
      <c r="B3" s="545" t="s">
        <v>2185</v>
      </c>
      <c r="C3" s="546"/>
      <c r="D3" s="63">
        <f>SUM(D4:D34)</f>
        <v>4021205</v>
      </c>
      <c r="E3" s="63">
        <f t="shared" ref="E3:N3" si="1">SUM(E4:E34)</f>
        <v>4021205</v>
      </c>
      <c r="F3" s="63">
        <f t="shared" si="1"/>
        <v>4021205</v>
      </c>
      <c r="G3" s="63">
        <f t="shared" si="1"/>
        <v>4021205</v>
      </c>
      <c r="H3" s="63">
        <f t="shared" si="1"/>
        <v>4021205</v>
      </c>
      <c r="I3" s="63">
        <f t="shared" si="1"/>
        <v>4021205</v>
      </c>
      <c r="J3" s="63">
        <f t="shared" si="1"/>
        <v>4021205</v>
      </c>
      <c r="K3" s="63">
        <f t="shared" si="1"/>
        <v>4021205</v>
      </c>
      <c r="L3" s="63">
        <f t="shared" si="1"/>
        <v>4021205</v>
      </c>
      <c r="M3" s="63">
        <f t="shared" si="1"/>
        <v>4021205</v>
      </c>
      <c r="N3" s="63">
        <f t="shared" si="1"/>
        <v>4021205</v>
      </c>
      <c r="O3" s="63">
        <f>SUM(O4:O34)</f>
        <v>4021205</v>
      </c>
      <c r="P3" s="63">
        <f>SUM(P4:P34)</f>
        <v>48254460</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50"/>
      <c r="B9" s="548"/>
      <c r="C9" s="163">
        <v>16</v>
      </c>
      <c r="D9" s="54">
        <f>(SUMIF(Plantilla!$E$3:$E$4,C9,Plantilla!$H$3:$H$4))/12</f>
        <v>269806</v>
      </c>
      <c r="E9" s="54">
        <f t="shared" si="3"/>
        <v>269806</v>
      </c>
      <c r="F9" s="54">
        <f t="shared" si="3"/>
        <v>269806</v>
      </c>
      <c r="G9" s="54">
        <f t="shared" si="3"/>
        <v>269806</v>
      </c>
      <c r="H9" s="54">
        <f t="shared" si="3"/>
        <v>269806</v>
      </c>
      <c r="I9" s="54">
        <f t="shared" si="3"/>
        <v>269806</v>
      </c>
      <c r="J9" s="54">
        <f t="shared" si="3"/>
        <v>269806</v>
      </c>
      <c r="K9" s="54">
        <f t="shared" si="3"/>
        <v>269806</v>
      </c>
      <c r="L9" s="54">
        <f t="shared" si="3"/>
        <v>269806</v>
      </c>
      <c r="M9" s="54">
        <f t="shared" si="3"/>
        <v>269806</v>
      </c>
      <c r="N9" s="54">
        <f t="shared" si="3"/>
        <v>269806</v>
      </c>
      <c r="O9" s="54">
        <f t="shared" si="3"/>
        <v>269806</v>
      </c>
      <c r="P9" s="54">
        <f t="shared" si="5"/>
        <v>3237672</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37611</v>
      </c>
      <c r="E15" s="54">
        <f>D15</f>
        <v>37611</v>
      </c>
      <c r="F15" s="54">
        <f t="shared" ref="F15:O15" si="6">E15</f>
        <v>37611</v>
      </c>
      <c r="G15" s="54">
        <f t="shared" si="6"/>
        <v>37611</v>
      </c>
      <c r="H15" s="54">
        <f t="shared" si="6"/>
        <v>37611</v>
      </c>
      <c r="I15" s="54">
        <f t="shared" si="6"/>
        <v>37611</v>
      </c>
      <c r="J15" s="54">
        <f t="shared" si="6"/>
        <v>37611</v>
      </c>
      <c r="K15" s="54">
        <f t="shared" si="6"/>
        <v>37611</v>
      </c>
      <c r="L15" s="54">
        <f t="shared" si="6"/>
        <v>37611</v>
      </c>
      <c r="M15" s="54">
        <f t="shared" si="6"/>
        <v>37611</v>
      </c>
      <c r="N15" s="54">
        <f t="shared" si="6"/>
        <v>37611</v>
      </c>
      <c r="O15" s="54">
        <f t="shared" si="6"/>
        <v>37611</v>
      </c>
      <c r="P15" s="54">
        <f>SUM(D15:O15)</f>
        <v>451332</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3677454</v>
      </c>
      <c r="E19" s="54">
        <f t="shared" si="7"/>
        <v>3677454</v>
      </c>
      <c r="F19" s="54">
        <f t="shared" si="7"/>
        <v>3677454</v>
      </c>
      <c r="G19" s="54">
        <f t="shared" si="7"/>
        <v>3677454</v>
      </c>
      <c r="H19" s="54">
        <f t="shared" si="7"/>
        <v>3677454</v>
      </c>
      <c r="I19" s="54">
        <f t="shared" si="7"/>
        <v>3677454</v>
      </c>
      <c r="J19" s="54">
        <f t="shared" si="7"/>
        <v>3677454</v>
      </c>
      <c r="K19" s="54">
        <f t="shared" si="7"/>
        <v>3677454</v>
      </c>
      <c r="L19" s="54">
        <f t="shared" si="7"/>
        <v>3677454</v>
      </c>
      <c r="M19" s="54">
        <f t="shared" si="7"/>
        <v>3677454</v>
      </c>
      <c r="N19" s="54">
        <f t="shared" si="7"/>
        <v>3677454</v>
      </c>
      <c r="O19" s="54">
        <f t="shared" si="7"/>
        <v>3677454</v>
      </c>
      <c r="P19" s="54">
        <f t="shared" si="8"/>
        <v>44129448</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36334</v>
      </c>
      <c r="E22" s="54">
        <f t="shared" si="7"/>
        <v>36334</v>
      </c>
      <c r="F22" s="54">
        <f t="shared" si="7"/>
        <v>36334</v>
      </c>
      <c r="G22" s="54">
        <f t="shared" si="7"/>
        <v>36334</v>
      </c>
      <c r="H22" s="54">
        <f t="shared" si="7"/>
        <v>36334</v>
      </c>
      <c r="I22" s="54">
        <f t="shared" si="7"/>
        <v>36334</v>
      </c>
      <c r="J22" s="54">
        <f t="shared" si="7"/>
        <v>36334</v>
      </c>
      <c r="K22" s="54">
        <f t="shared" si="7"/>
        <v>36334</v>
      </c>
      <c r="L22" s="54">
        <f t="shared" si="7"/>
        <v>36334</v>
      </c>
      <c r="M22" s="54">
        <f t="shared" si="7"/>
        <v>36334</v>
      </c>
      <c r="N22" s="54">
        <f t="shared" si="7"/>
        <v>36334</v>
      </c>
      <c r="O22" s="54">
        <f t="shared" si="7"/>
        <v>36334</v>
      </c>
      <c r="P22" s="54">
        <f t="shared" si="8"/>
        <v>436008</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2170862</v>
      </c>
      <c r="E35" s="63">
        <f t="shared" ref="E35:N35" si="10">SUM(E36:E66)</f>
        <v>2139110</v>
      </c>
      <c r="F35" s="63">
        <f t="shared" si="10"/>
        <v>2134398</v>
      </c>
      <c r="G35" s="63">
        <f t="shared" si="10"/>
        <v>2106481</v>
      </c>
      <c r="H35" s="63">
        <f t="shared" si="10"/>
        <v>2108923</v>
      </c>
      <c r="I35" s="63">
        <f t="shared" si="10"/>
        <v>2102537</v>
      </c>
      <c r="J35" s="63">
        <f t="shared" si="10"/>
        <v>1985984</v>
      </c>
      <c r="K35" s="63">
        <f t="shared" si="10"/>
        <v>1931992</v>
      </c>
      <c r="L35" s="63">
        <f t="shared" si="10"/>
        <v>1829303</v>
      </c>
      <c r="M35" s="63">
        <f t="shared" si="10"/>
        <v>1607485</v>
      </c>
      <c r="N35" s="63">
        <f t="shared" si="10"/>
        <v>1684075</v>
      </c>
      <c r="O35" s="63">
        <f>SUM(O36:O66)</f>
        <v>1905543</v>
      </c>
      <c r="P35" s="38">
        <f>SUM(P36:P66)</f>
        <v>23706693</v>
      </c>
    </row>
    <row r="36" spans="1:16" x14ac:dyDescent="0.25">
      <c r="A36" s="531">
        <v>121</v>
      </c>
      <c r="B36" s="526" t="s">
        <v>2179</v>
      </c>
      <c r="C36" s="110">
        <v>11</v>
      </c>
      <c r="D36" s="12">
        <v>274625</v>
      </c>
      <c r="E36" s="12">
        <v>260476</v>
      </c>
      <c r="F36" s="12">
        <v>334593</v>
      </c>
      <c r="G36" s="12">
        <v>399190</v>
      </c>
      <c r="H36" s="12">
        <v>412398</v>
      </c>
      <c r="I36" s="12">
        <v>338955</v>
      </c>
      <c r="J36" s="12">
        <v>287490</v>
      </c>
      <c r="K36" s="12">
        <v>272528</v>
      </c>
      <c r="L36" s="12">
        <v>281727</v>
      </c>
      <c r="M36" s="12"/>
      <c r="N36" s="12"/>
      <c r="O36" s="12">
        <v>8907</v>
      </c>
      <c r="P36" s="54">
        <f>SUM(D36:O36)</f>
        <v>2870889</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v>86247</v>
      </c>
      <c r="J44" s="12">
        <v>103500</v>
      </c>
      <c r="K44" s="12">
        <v>103500</v>
      </c>
      <c r="L44" s="12"/>
      <c r="M44" s="12"/>
      <c r="N44" s="12"/>
      <c r="O44" s="12"/>
      <c r="P44" s="54">
        <f t="shared" si="11"/>
        <v>293247</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v>236155</v>
      </c>
      <c r="E46" s="12"/>
      <c r="F46" s="12"/>
      <c r="G46" s="12">
        <v>183491</v>
      </c>
      <c r="H46" s="12">
        <v>101449</v>
      </c>
      <c r="I46" s="12"/>
      <c r="J46" s="12"/>
      <c r="K46" s="12"/>
      <c r="L46" s="12"/>
      <c r="M46" s="12"/>
      <c r="N46" s="12"/>
      <c r="O46" s="12"/>
      <c r="P46" s="54">
        <f t="shared" si="11"/>
        <v>521095</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v>1575270</v>
      </c>
      <c r="E50" s="12">
        <v>1878634</v>
      </c>
      <c r="F50" s="12">
        <v>1799805</v>
      </c>
      <c r="G50" s="12">
        <v>1523800</v>
      </c>
      <c r="H50" s="12">
        <v>1595076</v>
      </c>
      <c r="I50" s="12">
        <v>1677335</v>
      </c>
      <c r="J50" s="12">
        <v>1594994</v>
      </c>
      <c r="K50" s="12">
        <v>1555964</v>
      </c>
      <c r="L50" s="12">
        <v>1547576</v>
      </c>
      <c r="M50" s="12">
        <v>1607485</v>
      </c>
      <c r="N50" s="12">
        <v>1684075</v>
      </c>
      <c r="O50" s="12">
        <v>1896636</v>
      </c>
      <c r="P50" s="54">
        <f t="shared" si="11"/>
        <v>19936650</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v>84812</v>
      </c>
      <c r="E53" s="12"/>
      <c r="F53" s="12"/>
      <c r="G53" s="12"/>
      <c r="H53" s="12"/>
      <c r="I53" s="12"/>
      <c r="J53" s="12"/>
      <c r="K53" s="12"/>
      <c r="L53" s="12"/>
      <c r="M53" s="12"/>
      <c r="N53" s="12"/>
      <c r="O53" s="12"/>
      <c r="P53" s="54">
        <f t="shared" si="11"/>
        <v>84812</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102746</v>
      </c>
      <c r="E67" s="63">
        <f t="shared" ref="E67:O67" si="12">SUM(E68:E129)</f>
        <v>414936</v>
      </c>
      <c r="F67" s="63">
        <f t="shared" si="12"/>
        <v>192699</v>
      </c>
      <c r="G67" s="63">
        <f t="shared" si="12"/>
        <v>706496</v>
      </c>
      <c r="H67" s="63">
        <f t="shared" si="12"/>
        <v>228721</v>
      </c>
      <c r="I67" s="63">
        <f t="shared" si="12"/>
        <v>136664</v>
      </c>
      <c r="J67" s="63">
        <f t="shared" si="12"/>
        <v>269795</v>
      </c>
      <c r="K67" s="63">
        <f t="shared" si="12"/>
        <v>157930</v>
      </c>
      <c r="L67" s="63">
        <f t="shared" si="12"/>
        <v>8878131</v>
      </c>
      <c r="M67" s="63">
        <f t="shared" si="12"/>
        <v>0</v>
      </c>
      <c r="N67" s="63">
        <f t="shared" si="12"/>
        <v>4247</v>
      </c>
      <c r="O67" s="63">
        <f t="shared" si="12"/>
        <v>2995865</v>
      </c>
      <c r="P67" s="63">
        <f>SUM(P68:P129)</f>
        <v>14088230</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v>5664</v>
      </c>
      <c r="E78" s="12"/>
      <c r="F78" s="12"/>
      <c r="G78" s="12">
        <v>149440</v>
      </c>
      <c r="H78" s="12"/>
      <c r="I78" s="12"/>
      <c r="J78" s="12"/>
      <c r="K78" s="12"/>
      <c r="L78" s="12">
        <v>6453629</v>
      </c>
      <c r="M78" s="12"/>
      <c r="N78" s="12"/>
      <c r="O78" s="12">
        <v>2135411</v>
      </c>
      <c r="P78" s="54">
        <f t="shared" si="13"/>
        <v>8744144</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c r="E82" s="12"/>
      <c r="F82" s="12"/>
      <c r="G82" s="12"/>
      <c r="H82" s="12">
        <v>14800</v>
      </c>
      <c r="I82" s="12">
        <v>13100</v>
      </c>
      <c r="J82" s="12">
        <v>35300</v>
      </c>
      <c r="K82" s="12">
        <v>12500</v>
      </c>
      <c r="L82" s="12">
        <v>386913</v>
      </c>
      <c r="M82" s="12"/>
      <c r="N82" s="12"/>
      <c r="O82" s="12">
        <v>816508</v>
      </c>
      <c r="P82" s="54">
        <f t="shared" si="13"/>
        <v>1279121</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c r="E85" s="12"/>
      <c r="F85" s="12"/>
      <c r="G85" s="12"/>
      <c r="H85" s="12"/>
      <c r="I85" s="12"/>
      <c r="J85" s="12"/>
      <c r="K85" s="12"/>
      <c r="L85" s="12">
        <v>1354561</v>
      </c>
      <c r="M85" s="12"/>
      <c r="N85" s="12"/>
      <c r="O85" s="12"/>
      <c r="P85" s="54">
        <f t="shared" si="13"/>
        <v>1354561</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v>92968</v>
      </c>
      <c r="E88" s="12">
        <v>228156</v>
      </c>
      <c r="F88" s="12">
        <v>190248</v>
      </c>
      <c r="G88" s="12">
        <v>396895</v>
      </c>
      <c r="H88" s="12">
        <v>207417</v>
      </c>
      <c r="I88" s="12">
        <v>118653</v>
      </c>
      <c r="J88" s="12">
        <v>233632</v>
      </c>
      <c r="K88" s="12">
        <v>144567</v>
      </c>
      <c r="L88" s="12">
        <v>681369</v>
      </c>
      <c r="M88" s="12"/>
      <c r="N88" s="12"/>
      <c r="O88" s="12">
        <v>42282</v>
      </c>
      <c r="P88" s="54">
        <f t="shared" si="13"/>
        <v>2336187</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v>4114</v>
      </c>
      <c r="E92" s="12">
        <v>186780</v>
      </c>
      <c r="F92" s="12">
        <v>2451</v>
      </c>
      <c r="G92" s="12">
        <v>160161</v>
      </c>
      <c r="H92" s="12">
        <v>6504</v>
      </c>
      <c r="I92" s="12">
        <v>4911</v>
      </c>
      <c r="J92" s="12">
        <v>863</v>
      </c>
      <c r="K92" s="12">
        <v>863</v>
      </c>
      <c r="L92" s="12">
        <v>1659</v>
      </c>
      <c r="M92" s="12"/>
      <c r="N92" s="12">
        <v>4247</v>
      </c>
      <c r="O92" s="12">
        <v>1664</v>
      </c>
      <c r="P92" s="54">
        <f t="shared" si="13"/>
        <v>374217</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c r="E95" s="12"/>
      <c r="F95" s="12"/>
      <c r="G95" s="12"/>
      <c r="H95" s="12"/>
      <c r="I95" s="12"/>
      <c r="J95" s="12"/>
      <c r="K95" s="12"/>
      <c r="L95" s="12"/>
      <c r="M95" s="12"/>
      <c r="N95" s="12"/>
      <c r="O95" s="12"/>
      <c r="P95" s="54">
        <f t="shared" si="13"/>
        <v>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371880</v>
      </c>
      <c r="P130" s="63">
        <f>SUM(P131:P170)</f>
        <v>371880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v>371880</v>
      </c>
      <c r="P168" s="54">
        <f t="shared" si="15"/>
        <v>371880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118323</v>
      </c>
      <c r="E171" s="63">
        <f t="shared" ref="E171:O171" si="16">SUM(E172:E231)</f>
        <v>65063</v>
      </c>
      <c r="F171" s="63">
        <f t="shared" si="16"/>
        <v>99485</v>
      </c>
      <c r="G171" s="63">
        <f t="shared" si="16"/>
        <v>93458</v>
      </c>
      <c r="H171" s="63">
        <f t="shared" si="16"/>
        <v>198495</v>
      </c>
      <c r="I171" s="63">
        <f t="shared" si="16"/>
        <v>216980</v>
      </c>
      <c r="J171" s="63">
        <f t="shared" si="16"/>
        <v>177055</v>
      </c>
      <c r="K171" s="63">
        <f t="shared" si="16"/>
        <v>284460</v>
      </c>
      <c r="L171" s="63">
        <f t="shared" si="16"/>
        <v>1006964</v>
      </c>
      <c r="M171" s="63">
        <f t="shared" si="16"/>
        <v>44080</v>
      </c>
      <c r="N171" s="63">
        <f t="shared" si="16"/>
        <v>0</v>
      </c>
      <c r="O171" s="63">
        <f t="shared" si="16"/>
        <v>258463</v>
      </c>
      <c r="P171" s="63">
        <f>SUM(P172:P231)</f>
        <v>2562826</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v>51777</v>
      </c>
      <c r="E182" s="12">
        <v>6454</v>
      </c>
      <c r="F182" s="12">
        <v>32899</v>
      </c>
      <c r="G182" s="12">
        <v>61914</v>
      </c>
      <c r="H182" s="12">
        <v>91126</v>
      </c>
      <c r="I182" s="12">
        <v>111713</v>
      </c>
      <c r="J182" s="12">
        <v>92885</v>
      </c>
      <c r="K182" s="12">
        <v>97725</v>
      </c>
      <c r="L182" s="12">
        <v>747870</v>
      </c>
      <c r="M182" s="12"/>
      <c r="N182" s="12"/>
      <c r="O182" s="12">
        <v>258463</v>
      </c>
      <c r="P182" s="54">
        <f t="shared" si="17"/>
        <v>1552826</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v>2590</v>
      </c>
      <c r="F186" s="12"/>
      <c r="G186" s="12"/>
      <c r="H186" s="12"/>
      <c r="I186" s="12"/>
      <c r="J186" s="12"/>
      <c r="K186" s="12"/>
      <c r="L186" s="12"/>
      <c r="M186" s="12"/>
      <c r="N186" s="12"/>
      <c r="O186" s="12"/>
      <c r="P186" s="54">
        <f t="shared" si="17"/>
        <v>2590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v>66546</v>
      </c>
      <c r="E222" s="12">
        <v>56019</v>
      </c>
      <c r="F222" s="12">
        <v>66586</v>
      </c>
      <c r="G222" s="12">
        <v>31544</v>
      </c>
      <c r="H222" s="12">
        <v>107369</v>
      </c>
      <c r="I222" s="12">
        <v>105267</v>
      </c>
      <c r="J222" s="12">
        <v>84170</v>
      </c>
      <c r="K222" s="12">
        <v>186735</v>
      </c>
      <c r="L222" s="12">
        <v>259094</v>
      </c>
      <c r="M222" s="12"/>
      <c r="N222" s="12"/>
      <c r="O222" s="12"/>
      <c r="P222" s="54">
        <f t="shared" si="17"/>
        <v>963330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v>44080</v>
      </c>
      <c r="N229" s="66"/>
      <c r="O229" s="66"/>
      <c r="P229" s="54">
        <f t="shared" si="17"/>
        <v>44080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262855</v>
      </c>
      <c r="E243" s="63">
        <f t="shared" ref="E243:O243" si="20">SUM(E244:E263)</f>
        <v>0</v>
      </c>
      <c r="F243" s="63">
        <f t="shared" si="20"/>
        <v>0</v>
      </c>
      <c r="G243" s="63">
        <f t="shared" si="20"/>
        <v>14980</v>
      </c>
      <c r="H243" s="63">
        <f t="shared" si="20"/>
        <v>0</v>
      </c>
      <c r="I243" s="63">
        <f t="shared" si="20"/>
        <v>54749</v>
      </c>
      <c r="J243" s="63">
        <f t="shared" si="20"/>
        <v>10376</v>
      </c>
      <c r="K243" s="63">
        <f t="shared" si="20"/>
        <v>149209</v>
      </c>
      <c r="L243" s="63">
        <f t="shared" si="20"/>
        <v>421138</v>
      </c>
      <c r="M243" s="63">
        <f t="shared" si="20"/>
        <v>0</v>
      </c>
      <c r="N243" s="63">
        <f t="shared" si="20"/>
        <v>0</v>
      </c>
      <c r="O243" s="63">
        <f t="shared" si="20"/>
        <v>0</v>
      </c>
      <c r="P243" s="63">
        <f>SUM(P244:P263)</f>
        <v>913307</v>
      </c>
    </row>
    <row r="244" spans="1:16" x14ac:dyDescent="0.25">
      <c r="A244" s="531">
        <v>171</v>
      </c>
      <c r="B244" s="526" t="s">
        <v>2209</v>
      </c>
      <c r="C244" s="110">
        <v>11</v>
      </c>
      <c r="D244" s="12"/>
      <c r="E244" s="12"/>
      <c r="F244" s="12"/>
      <c r="G244" s="12">
        <v>14980</v>
      </c>
      <c r="H244" s="12"/>
      <c r="I244" s="12">
        <v>54749</v>
      </c>
      <c r="J244" s="12">
        <v>10376</v>
      </c>
      <c r="K244" s="12">
        <v>149209</v>
      </c>
      <c r="L244" s="12">
        <v>421138</v>
      </c>
      <c r="M244" s="12"/>
      <c r="N244" s="12"/>
      <c r="O244" s="12"/>
      <c r="P244" s="54">
        <f>SUM(D244:O244)</f>
        <v>650452</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v>23155</v>
      </c>
      <c r="E248" s="12"/>
      <c r="F248" s="12"/>
      <c r="G248" s="12"/>
      <c r="H248" s="12"/>
      <c r="I248" s="12"/>
      <c r="J248" s="12"/>
      <c r="K248" s="12"/>
      <c r="L248" s="12"/>
      <c r="M248" s="12"/>
      <c r="N248" s="12"/>
      <c r="O248" s="12"/>
      <c r="P248" s="54">
        <f t="shared" si="21"/>
        <v>23155</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v>239700</v>
      </c>
      <c r="E251" s="12"/>
      <c r="F251" s="12"/>
      <c r="G251" s="12"/>
      <c r="H251" s="12"/>
      <c r="I251" s="12"/>
      <c r="J251" s="12"/>
      <c r="K251" s="12"/>
      <c r="L251" s="12"/>
      <c r="M251" s="12"/>
      <c r="N251" s="12"/>
      <c r="O251" s="12"/>
      <c r="P251" s="54">
        <f t="shared" si="21"/>
        <v>239700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3772507</v>
      </c>
      <c r="E264" s="68">
        <f t="shared" si="22"/>
        <v>4529037</v>
      </c>
      <c r="F264" s="68">
        <f t="shared" si="22"/>
        <v>4974617</v>
      </c>
      <c r="G264" s="68">
        <f t="shared" si="22"/>
        <v>4428819</v>
      </c>
      <c r="H264" s="68">
        <f t="shared" si="22"/>
        <v>5907200</v>
      </c>
      <c r="I264" s="68">
        <f t="shared" si="22"/>
        <v>5623799</v>
      </c>
      <c r="J264" s="68">
        <f t="shared" si="22"/>
        <v>4369005</v>
      </c>
      <c r="K264" s="68">
        <f t="shared" si="22"/>
        <v>5953330</v>
      </c>
      <c r="L264" s="68">
        <f t="shared" si="22"/>
        <v>5962018</v>
      </c>
      <c r="M264" s="68">
        <f t="shared" si="22"/>
        <v>34053</v>
      </c>
      <c r="N264" s="68">
        <f t="shared" si="22"/>
        <v>2974489</v>
      </c>
      <c r="O264" s="68">
        <f t="shared" si="22"/>
        <v>6432883</v>
      </c>
      <c r="P264" s="69">
        <f t="shared" si="22"/>
        <v>54961757</v>
      </c>
    </row>
    <row r="265" spans="1:16" ht="30" customHeight="1" x14ac:dyDescent="0.25">
      <c r="A265" s="62">
        <v>2100</v>
      </c>
      <c r="B265" s="541" t="s">
        <v>2212</v>
      </c>
      <c r="C265" s="542"/>
      <c r="D265" s="70">
        <f>SUM(D266:D345)</f>
        <v>80431</v>
      </c>
      <c r="E265" s="70">
        <f t="shared" ref="E265:O265" si="23">SUM(E266:E345)</f>
        <v>444739</v>
      </c>
      <c r="F265" s="70">
        <f t="shared" si="23"/>
        <v>252756</v>
      </c>
      <c r="G265" s="70">
        <f t="shared" si="23"/>
        <v>174402</v>
      </c>
      <c r="H265" s="70">
        <f t="shared" si="23"/>
        <v>282352</v>
      </c>
      <c r="I265" s="70">
        <f t="shared" si="23"/>
        <v>248686</v>
      </c>
      <c r="J265" s="70">
        <f t="shared" si="23"/>
        <v>366168</v>
      </c>
      <c r="K265" s="70">
        <f t="shared" si="23"/>
        <v>555005</v>
      </c>
      <c r="L265" s="70">
        <f t="shared" si="23"/>
        <v>841611</v>
      </c>
      <c r="M265" s="70">
        <f t="shared" si="23"/>
        <v>24780</v>
      </c>
      <c r="N265" s="70">
        <f t="shared" si="23"/>
        <v>472996</v>
      </c>
      <c r="O265" s="70">
        <f t="shared" si="23"/>
        <v>928100</v>
      </c>
      <c r="P265" s="70">
        <f>SUM(P266:P345)</f>
        <v>4672026</v>
      </c>
    </row>
    <row r="266" spans="1:16" x14ac:dyDescent="0.25">
      <c r="A266" s="531">
        <v>211</v>
      </c>
      <c r="B266" s="526" t="s">
        <v>2213</v>
      </c>
      <c r="C266" s="110">
        <v>11</v>
      </c>
      <c r="D266" s="12">
        <v>17708</v>
      </c>
      <c r="E266" s="12">
        <v>149953</v>
      </c>
      <c r="F266" s="12">
        <v>144751</v>
      </c>
      <c r="G266" s="12">
        <v>112089</v>
      </c>
      <c r="H266" s="12">
        <v>116852</v>
      </c>
      <c r="I266" s="12">
        <v>170575</v>
      </c>
      <c r="J266" s="12">
        <v>206721</v>
      </c>
      <c r="K266" s="12">
        <v>279944</v>
      </c>
      <c r="L266" s="12">
        <v>359911</v>
      </c>
      <c r="M266" s="12">
        <v>8830</v>
      </c>
      <c r="N266" s="12">
        <v>393930</v>
      </c>
      <c r="O266" s="12">
        <v>434210</v>
      </c>
      <c r="P266" s="55">
        <f>SUM(D266:O266)</f>
        <v>2395474</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c r="E270" s="12"/>
      <c r="F270" s="12"/>
      <c r="G270" s="12"/>
      <c r="H270" s="12"/>
      <c r="I270" s="12"/>
      <c r="J270" s="12"/>
      <c r="K270" s="12"/>
      <c r="L270" s="12"/>
      <c r="M270" s="12"/>
      <c r="N270" s="12"/>
      <c r="O270" s="12"/>
      <c r="P270" s="55">
        <f t="shared" si="24"/>
        <v>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c r="E273" s="12"/>
      <c r="F273" s="12"/>
      <c r="G273" s="12"/>
      <c r="H273" s="12"/>
      <c r="I273" s="12">
        <v>3933</v>
      </c>
      <c r="J273" s="12"/>
      <c r="K273" s="12"/>
      <c r="L273" s="12">
        <v>8120</v>
      </c>
      <c r="M273" s="12"/>
      <c r="N273" s="12"/>
      <c r="O273" s="12"/>
      <c r="P273" s="55">
        <f t="shared" si="24"/>
        <v>12053</v>
      </c>
    </row>
    <row r="274" spans="1:16" x14ac:dyDescent="0.25">
      <c r="A274" s="532"/>
      <c r="B274" s="527"/>
      <c r="C274" s="110">
        <v>26</v>
      </c>
      <c r="D274" s="12"/>
      <c r="E274" s="12"/>
      <c r="F274" s="12"/>
      <c r="G274" s="12"/>
      <c r="H274" s="12"/>
      <c r="I274" s="12">
        <v>35995</v>
      </c>
      <c r="J274" s="12"/>
      <c r="K274" s="12"/>
      <c r="L274" s="12"/>
      <c r="M274" s="12"/>
      <c r="N274" s="12"/>
      <c r="O274" s="12"/>
      <c r="P274" s="55">
        <f t="shared" si="24"/>
        <v>35995</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c r="E276" s="12">
        <v>6148</v>
      </c>
      <c r="F276" s="12">
        <v>23014</v>
      </c>
      <c r="G276" s="12">
        <v>10072</v>
      </c>
      <c r="H276" s="12">
        <v>32306</v>
      </c>
      <c r="I276" s="12">
        <v>23281</v>
      </c>
      <c r="J276" s="12"/>
      <c r="K276" s="12"/>
      <c r="L276" s="12">
        <v>17551</v>
      </c>
      <c r="M276" s="12"/>
      <c r="N276" s="12"/>
      <c r="O276" s="12">
        <v>58641</v>
      </c>
      <c r="P276" s="55">
        <f t="shared" si="24"/>
        <v>171013</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v>13849</v>
      </c>
      <c r="G283" s="12"/>
      <c r="H283" s="12"/>
      <c r="I283" s="12"/>
      <c r="J283" s="12"/>
      <c r="K283" s="12"/>
      <c r="L283" s="12">
        <v>6903</v>
      </c>
      <c r="M283" s="12">
        <v>0</v>
      </c>
      <c r="N283" s="12">
        <v>0</v>
      </c>
      <c r="O283" s="12">
        <v>0</v>
      </c>
      <c r="P283" s="55">
        <f t="shared" si="24"/>
        <v>20752</v>
      </c>
    </row>
    <row r="284" spans="1:16" x14ac:dyDescent="0.25">
      <c r="A284" s="532"/>
      <c r="B284" s="527"/>
      <c r="C284" s="110">
        <v>26</v>
      </c>
      <c r="D284" s="12"/>
      <c r="E284" s="12"/>
      <c r="F284" s="12"/>
      <c r="G284" s="12"/>
      <c r="H284" s="12"/>
      <c r="I284" s="12">
        <v>4000</v>
      </c>
      <c r="J284" s="12"/>
      <c r="K284" s="12"/>
      <c r="L284" s="12"/>
      <c r="M284" s="12"/>
      <c r="N284" s="12"/>
      <c r="O284" s="12"/>
      <c r="P284" s="55">
        <f t="shared" si="24"/>
        <v>4000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c r="E286" s="12"/>
      <c r="F286" s="12"/>
      <c r="G286" s="12"/>
      <c r="H286" s="12"/>
      <c r="I286" s="12"/>
      <c r="J286" s="12"/>
      <c r="K286" s="12"/>
      <c r="L286" s="12"/>
      <c r="M286" s="12"/>
      <c r="N286" s="12"/>
      <c r="O286" s="12"/>
      <c r="P286" s="55">
        <f t="shared" si="24"/>
        <v>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c r="E296" s="12"/>
      <c r="F296" s="12"/>
      <c r="G296" s="12"/>
      <c r="H296" s="12"/>
      <c r="I296" s="12"/>
      <c r="J296" s="12"/>
      <c r="K296" s="12"/>
      <c r="L296" s="12"/>
      <c r="M296" s="12"/>
      <c r="N296" s="12"/>
      <c r="O296" s="12"/>
      <c r="P296" s="55">
        <f t="shared" si="24"/>
        <v>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c r="E300" s="12"/>
      <c r="F300" s="12"/>
      <c r="G300" s="12"/>
      <c r="H300" s="12"/>
      <c r="I300" s="12"/>
      <c r="J300" s="12"/>
      <c r="K300" s="12"/>
      <c r="L300" s="12"/>
      <c r="M300" s="12"/>
      <c r="N300" s="12"/>
      <c r="O300" s="12"/>
      <c r="P300" s="55">
        <f t="shared" si="24"/>
        <v>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v>26140</v>
      </c>
      <c r="E306" s="12">
        <v>172223</v>
      </c>
      <c r="F306" s="12">
        <v>29792</v>
      </c>
      <c r="G306" s="12">
        <v>15576</v>
      </c>
      <c r="H306" s="12">
        <v>65979</v>
      </c>
      <c r="I306" s="12">
        <v>487</v>
      </c>
      <c r="J306" s="12">
        <v>60262</v>
      </c>
      <c r="K306" s="12">
        <v>157471</v>
      </c>
      <c r="L306" s="12">
        <v>371363</v>
      </c>
      <c r="M306" s="12"/>
      <c r="N306" s="12">
        <v>21344</v>
      </c>
      <c r="O306" s="12">
        <v>101852</v>
      </c>
      <c r="P306" s="55">
        <f t="shared" si="24"/>
        <v>1022489</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v>17213</v>
      </c>
      <c r="H313" s="12"/>
      <c r="I313" s="12"/>
      <c r="J313" s="12">
        <v>17000</v>
      </c>
      <c r="K313" s="12"/>
      <c r="L313" s="12"/>
      <c r="M313" s="12"/>
      <c r="N313" s="12"/>
      <c r="O313" s="12"/>
      <c r="P313" s="55">
        <f t="shared" si="24"/>
        <v>34213</v>
      </c>
    </row>
    <row r="314" spans="1:16" x14ac:dyDescent="0.25">
      <c r="A314" s="532"/>
      <c r="B314" s="527"/>
      <c r="C314" s="110">
        <v>26</v>
      </c>
      <c r="D314" s="12"/>
      <c r="E314" s="12"/>
      <c r="F314" s="12"/>
      <c r="G314" s="12"/>
      <c r="H314" s="12"/>
      <c r="I314" s="12"/>
      <c r="J314" s="12"/>
      <c r="K314" s="12">
        <v>45962</v>
      </c>
      <c r="L314" s="12"/>
      <c r="M314" s="12"/>
      <c r="N314" s="12"/>
      <c r="O314" s="12"/>
      <c r="P314" s="55">
        <f t="shared" si="24"/>
        <v>45962</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v>31311</v>
      </c>
      <c r="E316" s="12">
        <v>62845</v>
      </c>
      <c r="F316" s="12">
        <v>37148</v>
      </c>
      <c r="G316" s="12">
        <v>14002</v>
      </c>
      <c r="H316" s="12">
        <v>57943</v>
      </c>
      <c r="I316" s="12">
        <v>2340</v>
      </c>
      <c r="J316" s="12">
        <v>40559</v>
      </c>
      <c r="K316" s="12">
        <v>68257</v>
      </c>
      <c r="L316" s="12">
        <v>75813</v>
      </c>
      <c r="M316" s="12"/>
      <c r="N316" s="12">
        <v>32572</v>
      </c>
      <c r="O316" s="12">
        <v>285232</v>
      </c>
      <c r="P316" s="55">
        <f t="shared" si="24"/>
        <v>708022</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c r="E320" s="12"/>
      <c r="F320" s="12"/>
      <c r="G320" s="12"/>
      <c r="H320" s="12"/>
      <c r="I320" s="12"/>
      <c r="J320" s="12"/>
      <c r="K320" s="12"/>
      <c r="L320" s="12"/>
      <c r="M320" s="12"/>
      <c r="N320" s="12"/>
      <c r="O320" s="12"/>
      <c r="P320" s="55">
        <f t="shared" si="24"/>
        <v>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v>5272</v>
      </c>
      <c r="E336" s="12">
        <v>53570</v>
      </c>
      <c r="F336" s="12">
        <v>4202</v>
      </c>
      <c r="G336" s="12">
        <v>5450</v>
      </c>
      <c r="H336" s="12">
        <v>9272</v>
      </c>
      <c r="I336" s="12">
        <v>8075</v>
      </c>
      <c r="J336" s="12">
        <v>41626</v>
      </c>
      <c r="K336" s="12">
        <v>3371</v>
      </c>
      <c r="L336" s="12">
        <v>1950</v>
      </c>
      <c r="M336" s="12">
        <v>15950</v>
      </c>
      <c r="N336" s="12">
        <v>25150</v>
      </c>
      <c r="O336" s="12">
        <v>48165</v>
      </c>
      <c r="P336" s="55">
        <f t="shared" si="25"/>
        <v>222053</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306707</v>
      </c>
      <c r="E346" s="72">
        <f t="shared" ref="E346:O346" si="26">SUM(E347:E376)</f>
        <v>347225</v>
      </c>
      <c r="F346" s="72">
        <f t="shared" si="26"/>
        <v>229255</v>
      </c>
      <c r="G346" s="72">
        <f t="shared" si="26"/>
        <v>342123</v>
      </c>
      <c r="H346" s="72">
        <f t="shared" si="26"/>
        <v>480395</v>
      </c>
      <c r="I346" s="72">
        <f t="shared" si="26"/>
        <v>456871</v>
      </c>
      <c r="J346" s="72">
        <f t="shared" si="26"/>
        <v>254685</v>
      </c>
      <c r="K346" s="72">
        <f t="shared" si="26"/>
        <v>257354</v>
      </c>
      <c r="L346" s="72">
        <f t="shared" si="26"/>
        <v>681840</v>
      </c>
      <c r="M346" s="72">
        <f t="shared" si="26"/>
        <v>5745</v>
      </c>
      <c r="N346" s="72">
        <f t="shared" si="26"/>
        <v>57741</v>
      </c>
      <c r="O346" s="72">
        <f t="shared" si="26"/>
        <v>86557</v>
      </c>
      <c r="P346" s="72">
        <f>SUM(P347:P376)</f>
        <v>3506498</v>
      </c>
    </row>
    <row r="347" spans="1:16" x14ac:dyDescent="0.25">
      <c r="A347" s="531">
        <v>221</v>
      </c>
      <c r="B347" s="526" t="s">
        <v>2222</v>
      </c>
      <c r="C347" s="110">
        <v>11</v>
      </c>
      <c r="D347" s="12">
        <v>306707</v>
      </c>
      <c r="E347" s="12">
        <v>337375</v>
      </c>
      <c r="F347" s="12">
        <v>213318</v>
      </c>
      <c r="G347" s="12">
        <v>244126</v>
      </c>
      <c r="H347" s="12">
        <v>461865</v>
      </c>
      <c r="I347" s="12">
        <v>456871</v>
      </c>
      <c r="J347" s="12">
        <v>246021</v>
      </c>
      <c r="K347" s="12">
        <v>237904</v>
      </c>
      <c r="L347" s="12">
        <v>660120</v>
      </c>
      <c r="M347" s="12">
        <v>5015</v>
      </c>
      <c r="N347" s="12">
        <v>37423</v>
      </c>
      <c r="O347" s="12">
        <v>86077</v>
      </c>
      <c r="P347" s="55">
        <f>SUM(D347:O347)</f>
        <v>3292822</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c r="E354" s="12"/>
      <c r="F354" s="12">
        <v>1262</v>
      </c>
      <c r="G354" s="12">
        <v>97997</v>
      </c>
      <c r="H354" s="12"/>
      <c r="I354" s="12"/>
      <c r="J354" s="12"/>
      <c r="K354" s="12"/>
      <c r="L354" s="12"/>
      <c r="M354" s="12"/>
      <c r="N354" s="12"/>
      <c r="O354" s="12"/>
      <c r="P354" s="55">
        <f t="shared" si="27"/>
        <v>99259</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c r="E357" s="12">
        <v>9850</v>
      </c>
      <c r="F357" s="12">
        <v>14675</v>
      </c>
      <c r="G357" s="12"/>
      <c r="H357" s="12">
        <v>18530</v>
      </c>
      <c r="I357" s="12"/>
      <c r="J357" s="12">
        <v>8664</v>
      </c>
      <c r="K357" s="12">
        <v>19450</v>
      </c>
      <c r="L357" s="12">
        <v>21720</v>
      </c>
      <c r="M357" s="12">
        <v>730</v>
      </c>
      <c r="N357" s="12">
        <v>20318</v>
      </c>
      <c r="O357" s="12">
        <v>480</v>
      </c>
      <c r="P357" s="55">
        <f t="shared" si="27"/>
        <v>114417</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300279</v>
      </c>
      <c r="E387" s="72">
        <f t="shared" ref="E387:O387" si="30">SUM(E388:E477)</f>
        <v>279966</v>
      </c>
      <c r="F387" s="72">
        <f t="shared" si="30"/>
        <v>718833</v>
      </c>
      <c r="G387" s="72">
        <f t="shared" si="30"/>
        <v>523156</v>
      </c>
      <c r="H387" s="72">
        <f t="shared" si="30"/>
        <v>468493</v>
      </c>
      <c r="I387" s="72">
        <f t="shared" si="30"/>
        <v>821170</v>
      </c>
      <c r="J387" s="72">
        <f t="shared" si="30"/>
        <v>338299</v>
      </c>
      <c r="K387" s="72">
        <f t="shared" si="30"/>
        <v>453909</v>
      </c>
      <c r="L387" s="72">
        <f t="shared" si="30"/>
        <v>403081</v>
      </c>
      <c r="M387" s="72">
        <f t="shared" si="30"/>
        <v>0</v>
      </c>
      <c r="N387" s="72">
        <f t="shared" si="30"/>
        <v>410386</v>
      </c>
      <c r="O387" s="72">
        <f t="shared" si="30"/>
        <v>827196</v>
      </c>
      <c r="P387" s="72">
        <f>SUM(P388:P477)</f>
        <v>5544768</v>
      </c>
    </row>
    <row r="388" spans="1:16" x14ac:dyDescent="0.25">
      <c r="A388" s="531">
        <v>241</v>
      </c>
      <c r="B388" s="526" t="s">
        <v>2236</v>
      </c>
      <c r="C388" s="110">
        <v>11</v>
      </c>
      <c r="D388" s="12"/>
      <c r="E388" s="12">
        <v>5200</v>
      </c>
      <c r="F388" s="12">
        <v>48852</v>
      </c>
      <c r="G388" s="12"/>
      <c r="H388" s="12"/>
      <c r="I388" s="12"/>
      <c r="J388" s="12">
        <v>11325</v>
      </c>
      <c r="K388" s="12"/>
      <c r="L388" s="12">
        <v>7425</v>
      </c>
      <c r="M388" s="12"/>
      <c r="N388" s="12">
        <v>15450</v>
      </c>
      <c r="O388" s="12">
        <v>32760</v>
      </c>
      <c r="P388" s="55">
        <f>SUM(D388:O388)</f>
        <v>121012</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c r="E392" s="12"/>
      <c r="F392" s="12"/>
      <c r="G392" s="12"/>
      <c r="H392" s="12"/>
      <c r="I392" s="12"/>
      <c r="J392" s="12"/>
      <c r="K392" s="12"/>
      <c r="L392" s="12"/>
      <c r="M392" s="12"/>
      <c r="N392" s="12"/>
      <c r="O392" s="12"/>
      <c r="P392" s="55">
        <f t="shared" si="31"/>
        <v>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c r="E398" s="12"/>
      <c r="F398" s="12">
        <v>3320</v>
      </c>
      <c r="G398" s="12">
        <v>37700</v>
      </c>
      <c r="H398" s="12"/>
      <c r="I398" s="12">
        <v>2324</v>
      </c>
      <c r="J398" s="12">
        <v>822</v>
      </c>
      <c r="K398" s="12"/>
      <c r="L398" s="12">
        <v>40227</v>
      </c>
      <c r="M398" s="12"/>
      <c r="N398" s="12">
        <v>4662</v>
      </c>
      <c r="O398" s="12"/>
      <c r="P398" s="55">
        <f t="shared" si="31"/>
        <v>89055</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c r="E402" s="12"/>
      <c r="F402" s="12"/>
      <c r="G402" s="12"/>
      <c r="H402" s="12"/>
      <c r="I402" s="12"/>
      <c r="J402" s="12"/>
      <c r="K402" s="12"/>
      <c r="L402" s="12"/>
      <c r="M402" s="12"/>
      <c r="N402" s="12"/>
      <c r="O402" s="12"/>
      <c r="P402" s="55">
        <f t="shared" si="31"/>
        <v>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c r="K412" s="12"/>
      <c r="L412" s="12"/>
      <c r="M412" s="12"/>
      <c r="N412" s="12"/>
      <c r="O412" s="12"/>
      <c r="P412" s="55">
        <f t="shared" si="31"/>
        <v>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c r="E418" s="12"/>
      <c r="F418" s="12"/>
      <c r="G418" s="12"/>
      <c r="H418" s="12">
        <v>42387</v>
      </c>
      <c r="I418" s="12"/>
      <c r="J418" s="12"/>
      <c r="K418" s="12">
        <v>5845</v>
      </c>
      <c r="L418" s="12">
        <v>25129</v>
      </c>
      <c r="M418" s="12"/>
      <c r="N418" s="12"/>
      <c r="O418" s="12">
        <v>15141</v>
      </c>
      <c r="P418" s="55">
        <f t="shared" si="31"/>
        <v>88502</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c r="E422" s="12"/>
      <c r="F422" s="12"/>
      <c r="G422" s="12"/>
      <c r="H422" s="12"/>
      <c r="I422" s="12"/>
      <c r="J422" s="12"/>
      <c r="K422" s="12"/>
      <c r="L422" s="12"/>
      <c r="M422" s="12"/>
      <c r="N422" s="12"/>
      <c r="O422" s="12"/>
      <c r="P422" s="55">
        <f t="shared" si="31"/>
        <v>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v>9281</v>
      </c>
      <c r="I425" s="12"/>
      <c r="J425" s="12"/>
      <c r="K425" s="12"/>
      <c r="L425" s="12"/>
      <c r="M425" s="12"/>
      <c r="N425" s="12"/>
      <c r="O425" s="12"/>
      <c r="P425" s="55">
        <f t="shared" si="31"/>
        <v>9281</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v>4104</v>
      </c>
      <c r="E438" s="12">
        <v>25013</v>
      </c>
      <c r="F438" s="12">
        <v>33708</v>
      </c>
      <c r="G438" s="12">
        <v>36386</v>
      </c>
      <c r="H438" s="12">
        <v>31813</v>
      </c>
      <c r="I438" s="12">
        <v>132461</v>
      </c>
      <c r="J438" s="12">
        <v>115050</v>
      </c>
      <c r="K438" s="12">
        <v>13348</v>
      </c>
      <c r="L438" s="12"/>
      <c r="M438" s="12"/>
      <c r="N438" s="12">
        <v>270846</v>
      </c>
      <c r="O438" s="12">
        <v>133110</v>
      </c>
      <c r="P438" s="55">
        <f t="shared" si="31"/>
        <v>795839</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c r="E442" s="12"/>
      <c r="F442" s="12"/>
      <c r="G442" s="12"/>
      <c r="H442" s="12"/>
      <c r="I442" s="12"/>
      <c r="J442" s="12"/>
      <c r="K442" s="12"/>
      <c r="L442" s="12"/>
      <c r="M442" s="12"/>
      <c r="N442" s="12"/>
      <c r="O442" s="12"/>
      <c r="P442" s="55">
        <f t="shared" si="31"/>
        <v>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v>74328</v>
      </c>
      <c r="E445" s="12">
        <v>18968</v>
      </c>
      <c r="F445" s="12">
        <v>154971</v>
      </c>
      <c r="G445" s="12">
        <v>304631</v>
      </c>
      <c r="H445" s="12">
        <v>172937</v>
      </c>
      <c r="I445" s="12">
        <v>76807</v>
      </c>
      <c r="J445" s="12">
        <v>75556</v>
      </c>
      <c r="K445" s="12">
        <v>45005</v>
      </c>
      <c r="L445" s="12">
        <v>16501</v>
      </c>
      <c r="M445" s="12"/>
      <c r="N445" s="12"/>
      <c r="O445" s="12"/>
      <c r="P445" s="55">
        <f t="shared" si="31"/>
        <v>939704</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c r="E448" s="12"/>
      <c r="F448" s="12"/>
      <c r="G448" s="12">
        <v>10904</v>
      </c>
      <c r="H448" s="12"/>
      <c r="I448" s="12">
        <v>51870</v>
      </c>
      <c r="J448" s="12">
        <v>1417</v>
      </c>
      <c r="K448" s="12"/>
      <c r="L448" s="12">
        <v>8317</v>
      </c>
      <c r="M448" s="12"/>
      <c r="N448" s="12">
        <v>7397</v>
      </c>
      <c r="O448" s="12"/>
      <c r="P448" s="55">
        <f t="shared" si="31"/>
        <v>79905</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c r="E452" s="12"/>
      <c r="F452" s="12"/>
      <c r="G452" s="12"/>
      <c r="H452" s="12"/>
      <c r="I452" s="12"/>
      <c r="J452" s="12"/>
      <c r="K452" s="12"/>
      <c r="L452" s="12"/>
      <c r="M452" s="12"/>
      <c r="N452" s="12"/>
      <c r="O452" s="12"/>
      <c r="P452" s="55">
        <f t="shared" si="31"/>
        <v>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v>14268</v>
      </c>
      <c r="F455" s="12"/>
      <c r="G455" s="12"/>
      <c r="H455" s="12"/>
      <c r="I455" s="12"/>
      <c r="J455" s="12"/>
      <c r="K455" s="12"/>
      <c r="L455" s="12"/>
      <c r="M455" s="12"/>
      <c r="N455" s="12"/>
      <c r="O455" s="12"/>
      <c r="P455" s="55">
        <f t="shared" si="32"/>
        <v>14268</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v>4640</v>
      </c>
      <c r="E458" s="12">
        <v>23191</v>
      </c>
      <c r="F458" s="12">
        <v>7108</v>
      </c>
      <c r="G458" s="12">
        <v>23014</v>
      </c>
      <c r="H458" s="12">
        <v>13659</v>
      </c>
      <c r="I458" s="12">
        <v>3248</v>
      </c>
      <c r="J458" s="12">
        <v>8607</v>
      </c>
      <c r="K458" s="12">
        <v>5003</v>
      </c>
      <c r="L458" s="12"/>
      <c r="M458" s="12"/>
      <c r="N458" s="12">
        <v>31284</v>
      </c>
      <c r="O458" s="12">
        <v>7956</v>
      </c>
      <c r="P458" s="55">
        <f t="shared" si="32"/>
        <v>127710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v>11530</v>
      </c>
      <c r="F465" s="12"/>
      <c r="G465" s="12"/>
      <c r="H465" s="12"/>
      <c r="I465" s="12"/>
      <c r="J465" s="12"/>
      <c r="K465" s="12"/>
      <c r="L465" s="12"/>
      <c r="M465" s="12"/>
      <c r="N465" s="12"/>
      <c r="O465" s="12"/>
      <c r="P465" s="55">
        <f t="shared" si="32"/>
        <v>11530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v>183015</v>
      </c>
      <c r="E468" s="12">
        <v>181796</v>
      </c>
      <c r="F468" s="12">
        <v>435830</v>
      </c>
      <c r="G468" s="12">
        <v>105804</v>
      </c>
      <c r="H468" s="12">
        <v>163372</v>
      </c>
      <c r="I468" s="12">
        <v>446289</v>
      </c>
      <c r="J468" s="12">
        <v>125522</v>
      </c>
      <c r="K468" s="12">
        <v>384708</v>
      </c>
      <c r="L468" s="12">
        <v>305482</v>
      </c>
      <c r="M468" s="12"/>
      <c r="N468" s="12">
        <v>80747</v>
      </c>
      <c r="O468" s="12">
        <v>638229</v>
      </c>
      <c r="P468" s="55">
        <f t="shared" si="32"/>
        <v>3050794</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c r="E472" s="12"/>
      <c r="F472" s="12"/>
      <c r="G472" s="12"/>
      <c r="H472" s="12"/>
      <c r="I472" s="12"/>
      <c r="J472" s="12"/>
      <c r="K472" s="12"/>
      <c r="L472" s="12"/>
      <c r="M472" s="12"/>
      <c r="N472" s="12"/>
      <c r="O472" s="12"/>
      <c r="P472" s="55">
        <f t="shared" si="32"/>
        <v>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v>34192</v>
      </c>
      <c r="E475" s="12"/>
      <c r="F475" s="12">
        <v>35044</v>
      </c>
      <c r="G475" s="12">
        <v>4717</v>
      </c>
      <c r="H475" s="12">
        <v>35044</v>
      </c>
      <c r="I475" s="12">
        <v>108171</v>
      </c>
      <c r="J475" s="12"/>
      <c r="K475" s="12"/>
      <c r="L475" s="12"/>
      <c r="M475" s="12"/>
      <c r="N475" s="12"/>
      <c r="O475" s="12"/>
      <c r="P475" s="55">
        <f t="shared" si="32"/>
        <v>217168</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1194526</v>
      </c>
      <c r="E478" s="72">
        <f t="shared" ref="E478:O478" si="33">SUM(E479:E548)</f>
        <v>1238263</v>
      </c>
      <c r="F478" s="72">
        <f t="shared" si="33"/>
        <v>878368</v>
      </c>
      <c r="G478" s="72">
        <f t="shared" si="33"/>
        <v>1101289</v>
      </c>
      <c r="H478" s="72">
        <f t="shared" si="33"/>
        <v>1323061</v>
      </c>
      <c r="I478" s="72">
        <f t="shared" si="33"/>
        <v>1561505</v>
      </c>
      <c r="J478" s="72">
        <f t="shared" si="33"/>
        <v>941683</v>
      </c>
      <c r="K478" s="72">
        <f t="shared" si="33"/>
        <v>1449325</v>
      </c>
      <c r="L478" s="72">
        <f t="shared" si="33"/>
        <v>1091917</v>
      </c>
      <c r="M478" s="72">
        <f t="shared" si="33"/>
        <v>0</v>
      </c>
      <c r="N478" s="72">
        <f t="shared" si="33"/>
        <v>56545</v>
      </c>
      <c r="O478" s="72">
        <f t="shared" si="33"/>
        <v>14043</v>
      </c>
      <c r="P478" s="72">
        <f>SUM(P479:P548)</f>
        <v>10850525</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c r="E489" s="12"/>
      <c r="F489" s="12"/>
      <c r="G489" s="12">
        <v>3300</v>
      </c>
      <c r="H489" s="12"/>
      <c r="I489" s="12"/>
      <c r="J489" s="12">
        <v>14342</v>
      </c>
      <c r="K489" s="12">
        <v>28097</v>
      </c>
      <c r="L489" s="12">
        <v>920</v>
      </c>
      <c r="M489" s="12"/>
      <c r="N489" s="12">
        <v>11490</v>
      </c>
      <c r="O489" s="12">
        <v>1462</v>
      </c>
      <c r="P489" s="55">
        <f t="shared" si="34"/>
        <v>59611</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c r="G493" s="12"/>
      <c r="H493" s="12"/>
      <c r="I493" s="12"/>
      <c r="J493" s="12"/>
      <c r="K493" s="12"/>
      <c r="L493" s="12"/>
      <c r="M493" s="12"/>
      <c r="N493" s="12"/>
      <c r="O493" s="12"/>
      <c r="P493" s="55">
        <f t="shared" si="34"/>
        <v>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v>1029712</v>
      </c>
      <c r="E499" s="12">
        <v>761264</v>
      </c>
      <c r="F499" s="12">
        <v>573628</v>
      </c>
      <c r="G499" s="12">
        <v>189376</v>
      </c>
      <c r="H499" s="12">
        <v>985513</v>
      </c>
      <c r="I499" s="12">
        <v>1066668</v>
      </c>
      <c r="J499" s="12">
        <v>648125</v>
      </c>
      <c r="K499" s="12">
        <v>775418</v>
      </c>
      <c r="L499" s="12">
        <v>754755</v>
      </c>
      <c r="M499" s="12"/>
      <c r="N499" s="12"/>
      <c r="O499" s="12"/>
      <c r="P499" s="55">
        <f t="shared" si="34"/>
        <v>6784459</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c r="E503" s="12"/>
      <c r="F503" s="12"/>
      <c r="G503" s="12"/>
      <c r="H503" s="12"/>
      <c r="I503" s="12"/>
      <c r="J503" s="12"/>
      <c r="K503" s="12"/>
      <c r="L503" s="12"/>
      <c r="M503" s="12"/>
      <c r="N503" s="12"/>
      <c r="O503" s="12"/>
      <c r="P503" s="55">
        <f t="shared" si="34"/>
        <v>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v>164814</v>
      </c>
      <c r="E509" s="12">
        <v>373997</v>
      </c>
      <c r="F509" s="12">
        <v>304740</v>
      </c>
      <c r="G509" s="12">
        <v>784087</v>
      </c>
      <c r="H509" s="12">
        <v>195707</v>
      </c>
      <c r="I509" s="12">
        <v>377729</v>
      </c>
      <c r="J509" s="12">
        <v>270216</v>
      </c>
      <c r="K509" s="12">
        <v>600187</v>
      </c>
      <c r="L509" s="12">
        <v>223542</v>
      </c>
      <c r="M509" s="12"/>
      <c r="N509" s="12">
        <v>34580</v>
      </c>
      <c r="O509" s="12">
        <v>5899</v>
      </c>
      <c r="P509" s="55">
        <f t="shared" si="34"/>
        <v>3335498</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c r="E539" s="12">
        <v>103002</v>
      </c>
      <c r="F539" s="12"/>
      <c r="G539" s="12">
        <v>124526</v>
      </c>
      <c r="H539" s="12">
        <v>141841</v>
      </c>
      <c r="I539" s="12">
        <v>117108</v>
      </c>
      <c r="J539" s="12">
        <v>9000</v>
      </c>
      <c r="K539" s="12">
        <v>45623</v>
      </c>
      <c r="L539" s="12">
        <v>112700</v>
      </c>
      <c r="M539" s="12"/>
      <c r="N539" s="12">
        <v>10475</v>
      </c>
      <c r="O539" s="12">
        <v>6682</v>
      </c>
      <c r="P539" s="55">
        <f t="shared" si="34"/>
        <v>670957</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1665549</v>
      </c>
      <c r="E549" s="72">
        <f t="shared" ref="E549:O549" si="36">SUM(E550:E569)</f>
        <v>1885978</v>
      </c>
      <c r="F549" s="72">
        <f t="shared" si="36"/>
        <v>2519140</v>
      </c>
      <c r="G549" s="72">
        <f t="shared" si="36"/>
        <v>2012742</v>
      </c>
      <c r="H549" s="72">
        <f t="shared" si="36"/>
        <v>3011721</v>
      </c>
      <c r="I549" s="72">
        <f t="shared" si="36"/>
        <v>2084830</v>
      </c>
      <c r="J549" s="72">
        <f t="shared" si="36"/>
        <v>2149276</v>
      </c>
      <c r="K549" s="72">
        <f t="shared" si="36"/>
        <v>2693183</v>
      </c>
      <c r="L549" s="72">
        <f t="shared" si="36"/>
        <v>2487221</v>
      </c>
      <c r="M549" s="72">
        <f t="shared" si="36"/>
        <v>400</v>
      </c>
      <c r="N549" s="72">
        <f t="shared" si="36"/>
        <v>1792248</v>
      </c>
      <c r="O549" s="72">
        <f t="shared" si="36"/>
        <v>3789190</v>
      </c>
      <c r="P549" s="72">
        <f>SUM(P550:P569)</f>
        <v>26091478</v>
      </c>
    </row>
    <row r="550" spans="1:16" x14ac:dyDescent="0.25">
      <c r="A550" s="531">
        <v>261</v>
      </c>
      <c r="B550" s="526" t="s">
        <v>2253</v>
      </c>
      <c r="C550" s="110">
        <v>11</v>
      </c>
      <c r="D550" s="12"/>
      <c r="E550" s="12">
        <v>378332</v>
      </c>
      <c r="F550" s="12"/>
      <c r="G550" s="12"/>
      <c r="H550" s="12"/>
      <c r="I550" s="12"/>
      <c r="J550" s="12"/>
      <c r="K550" s="12">
        <v>442437</v>
      </c>
      <c r="L550" s="12">
        <v>2008098</v>
      </c>
      <c r="M550" s="12">
        <v>400</v>
      </c>
      <c r="N550" s="12">
        <v>397437</v>
      </c>
      <c r="O550" s="12">
        <v>1099342</v>
      </c>
      <c r="P550" s="55">
        <f>SUM(D550:O550)</f>
        <v>4326046</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v>1665549</v>
      </c>
      <c r="E554" s="12">
        <v>1205121</v>
      </c>
      <c r="F554" s="12">
        <v>2029525</v>
      </c>
      <c r="G554" s="12">
        <v>1570966</v>
      </c>
      <c r="H554" s="12">
        <v>2433786</v>
      </c>
      <c r="I554" s="12">
        <v>1646553</v>
      </c>
      <c r="J554" s="12">
        <v>1699246</v>
      </c>
      <c r="K554" s="12">
        <v>1305018</v>
      </c>
      <c r="L554" s="12"/>
      <c r="M554" s="12"/>
      <c r="N554" s="12"/>
      <c r="O554" s="12"/>
      <c r="P554" s="55">
        <f t="shared" si="37"/>
        <v>13555764</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v>385744</v>
      </c>
      <c r="L556" s="12"/>
      <c r="M556" s="12"/>
      <c r="N556" s="12"/>
      <c r="O556" s="12"/>
      <c r="P556" s="55">
        <f t="shared" si="37"/>
        <v>385744</v>
      </c>
    </row>
    <row r="557" spans="1:16" x14ac:dyDescent="0.25">
      <c r="A557" s="532"/>
      <c r="B557" s="527"/>
      <c r="C557" s="110">
        <v>25</v>
      </c>
      <c r="D557" s="12"/>
      <c r="E557" s="12">
        <v>302525</v>
      </c>
      <c r="F557" s="12">
        <v>489615</v>
      </c>
      <c r="G557" s="12">
        <v>441776</v>
      </c>
      <c r="H557" s="12">
        <v>577935</v>
      </c>
      <c r="I557" s="12">
        <v>438277</v>
      </c>
      <c r="J557" s="12">
        <v>436082</v>
      </c>
      <c r="K557" s="12">
        <v>559984</v>
      </c>
      <c r="L557" s="12">
        <v>479123</v>
      </c>
      <c r="M557" s="12"/>
      <c r="N557" s="12">
        <v>1394811</v>
      </c>
      <c r="O557" s="12">
        <v>2689848</v>
      </c>
      <c r="P557" s="55">
        <f t="shared" si="37"/>
        <v>7809976</v>
      </c>
    </row>
    <row r="558" spans="1:16" x14ac:dyDescent="0.25">
      <c r="A558" s="532"/>
      <c r="B558" s="527"/>
      <c r="C558" s="110">
        <v>26</v>
      </c>
      <c r="D558" s="12"/>
      <c r="E558" s="12"/>
      <c r="F558" s="12"/>
      <c r="G558" s="12"/>
      <c r="H558" s="12"/>
      <c r="I558" s="12"/>
      <c r="J558" s="12">
        <v>13948</v>
      </c>
      <c r="K558" s="12"/>
      <c r="L558" s="12"/>
      <c r="M558" s="12"/>
      <c r="N558" s="12"/>
      <c r="O558" s="12"/>
      <c r="P558" s="55">
        <f t="shared" si="37"/>
        <v>13948</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26953</v>
      </c>
      <c r="E570" s="72">
        <f t="shared" ref="E570:O570" si="38">SUM(E571:E620)</f>
        <v>36995</v>
      </c>
      <c r="F570" s="72">
        <f t="shared" si="38"/>
        <v>74381</v>
      </c>
      <c r="G570" s="72">
        <f t="shared" si="38"/>
        <v>18883</v>
      </c>
      <c r="H570" s="72">
        <f t="shared" si="38"/>
        <v>15834</v>
      </c>
      <c r="I570" s="72">
        <f t="shared" si="38"/>
        <v>31278</v>
      </c>
      <c r="J570" s="72">
        <f t="shared" si="38"/>
        <v>79517</v>
      </c>
      <c r="K570" s="72">
        <f t="shared" si="38"/>
        <v>36046</v>
      </c>
      <c r="L570" s="72">
        <f t="shared" si="38"/>
        <v>54321</v>
      </c>
      <c r="M570" s="72">
        <f t="shared" si="38"/>
        <v>0</v>
      </c>
      <c r="N570" s="72">
        <f t="shared" si="38"/>
        <v>25331</v>
      </c>
      <c r="O570" s="72">
        <f t="shared" si="38"/>
        <v>252743</v>
      </c>
      <c r="P570" s="72">
        <f>SUM(P571:P620)</f>
        <v>652282</v>
      </c>
    </row>
    <row r="571" spans="1:16" x14ac:dyDescent="0.25">
      <c r="A571" s="531">
        <v>271</v>
      </c>
      <c r="B571" s="526" t="s">
        <v>2256</v>
      </c>
      <c r="C571" s="110">
        <v>11</v>
      </c>
      <c r="D571" s="12"/>
      <c r="E571" s="12"/>
      <c r="F571" s="12">
        <v>10000</v>
      </c>
      <c r="G571" s="12"/>
      <c r="H571" s="12"/>
      <c r="I571" s="12">
        <v>13920</v>
      </c>
      <c r="J571" s="12">
        <v>1485</v>
      </c>
      <c r="K571" s="12">
        <v>9777</v>
      </c>
      <c r="L571" s="12"/>
      <c r="M571" s="12"/>
      <c r="N571" s="12"/>
      <c r="O571" s="12">
        <v>33038</v>
      </c>
      <c r="P571" s="55">
        <f>SUM(D571:O571)</f>
        <v>68220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c r="F575" s="12"/>
      <c r="G575" s="12"/>
      <c r="H575" s="12"/>
      <c r="I575" s="12"/>
      <c r="J575" s="12"/>
      <c r="K575" s="12"/>
      <c r="L575" s="12"/>
      <c r="M575" s="12"/>
      <c r="N575" s="12"/>
      <c r="O575" s="12"/>
      <c r="P575" s="55">
        <f t="shared" si="39"/>
        <v>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c r="E578" s="12"/>
      <c r="F578" s="12">
        <v>27840</v>
      </c>
      <c r="G578" s="12"/>
      <c r="H578" s="12">
        <v>15834</v>
      </c>
      <c r="I578" s="12"/>
      <c r="J578" s="12">
        <v>55723</v>
      </c>
      <c r="K578" s="12"/>
      <c r="L578" s="12"/>
      <c r="M578" s="12"/>
      <c r="N578" s="12"/>
      <c r="O578" s="12">
        <v>205959</v>
      </c>
      <c r="P578" s="55">
        <f t="shared" si="39"/>
        <v>305356</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c r="E581" s="12"/>
      <c r="F581" s="12">
        <v>348</v>
      </c>
      <c r="G581" s="12">
        <v>500</v>
      </c>
      <c r="H581" s="12"/>
      <c r="I581" s="12">
        <v>318</v>
      </c>
      <c r="J581" s="12">
        <v>15239</v>
      </c>
      <c r="K581" s="12">
        <v>9449</v>
      </c>
      <c r="L581" s="12">
        <v>4151</v>
      </c>
      <c r="M581" s="12"/>
      <c r="N581" s="12">
        <v>4867</v>
      </c>
      <c r="O581" s="12">
        <v>13746</v>
      </c>
      <c r="P581" s="55">
        <f t="shared" si="39"/>
        <v>48618</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c r="E588" s="12"/>
      <c r="F588" s="12"/>
      <c r="G588" s="12">
        <v>9744</v>
      </c>
      <c r="H588" s="12"/>
      <c r="I588" s="12"/>
      <c r="J588" s="12"/>
      <c r="K588" s="12"/>
      <c r="L588" s="12">
        <v>5336</v>
      </c>
      <c r="M588" s="12"/>
      <c r="N588" s="12"/>
      <c r="O588" s="12"/>
      <c r="P588" s="55">
        <f t="shared" si="39"/>
        <v>15080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v>26953</v>
      </c>
      <c r="E591" s="12">
        <v>36995</v>
      </c>
      <c r="F591" s="12">
        <v>36193</v>
      </c>
      <c r="G591" s="12">
        <v>8639</v>
      </c>
      <c r="H591" s="12"/>
      <c r="I591" s="12">
        <v>17040</v>
      </c>
      <c r="J591" s="12">
        <v>7070</v>
      </c>
      <c r="K591" s="12">
        <v>16820</v>
      </c>
      <c r="L591" s="12">
        <v>4234</v>
      </c>
      <c r="M591" s="12"/>
      <c r="N591" s="12">
        <v>20464</v>
      </c>
      <c r="O591" s="12"/>
      <c r="P591" s="55">
        <f t="shared" si="39"/>
        <v>174408</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c r="E595" s="12"/>
      <c r="F595" s="12"/>
      <c r="G595" s="12"/>
      <c r="H595" s="12"/>
      <c r="I595" s="12"/>
      <c r="J595" s="12"/>
      <c r="K595" s="12"/>
      <c r="L595" s="12"/>
      <c r="M595" s="12"/>
      <c r="N595" s="12"/>
      <c r="O595" s="12"/>
      <c r="P595" s="55">
        <f t="shared" si="39"/>
        <v>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v>40600</v>
      </c>
      <c r="M611" s="12"/>
      <c r="N611" s="12"/>
      <c r="O611" s="12"/>
      <c r="P611" s="55">
        <f t="shared" si="39"/>
        <v>40600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198062</v>
      </c>
      <c r="E652" s="72">
        <f t="shared" ref="E652:O652" si="42">SUM(E653:E742)</f>
        <v>295871</v>
      </c>
      <c r="F652" s="72">
        <f t="shared" si="42"/>
        <v>301884</v>
      </c>
      <c r="G652" s="72">
        <f t="shared" si="42"/>
        <v>256224</v>
      </c>
      <c r="H652" s="72">
        <f t="shared" si="42"/>
        <v>325344</v>
      </c>
      <c r="I652" s="72">
        <f t="shared" si="42"/>
        <v>419459</v>
      </c>
      <c r="J652" s="72">
        <f t="shared" si="42"/>
        <v>239377</v>
      </c>
      <c r="K652" s="72">
        <f t="shared" si="42"/>
        <v>508508</v>
      </c>
      <c r="L652" s="72">
        <f t="shared" si="42"/>
        <v>402027</v>
      </c>
      <c r="M652" s="72">
        <f t="shared" si="42"/>
        <v>3128</v>
      </c>
      <c r="N652" s="72">
        <f t="shared" si="42"/>
        <v>159242</v>
      </c>
      <c r="O652" s="72">
        <f t="shared" si="42"/>
        <v>535054</v>
      </c>
      <c r="P652" s="72">
        <f>SUM(P653:P742)</f>
        <v>3644180</v>
      </c>
    </row>
    <row r="653" spans="1:16" x14ac:dyDescent="0.25">
      <c r="A653" s="531">
        <v>291</v>
      </c>
      <c r="B653" s="526" t="s">
        <v>2266</v>
      </c>
      <c r="C653" s="110">
        <v>11</v>
      </c>
      <c r="D653" s="12">
        <v>108957</v>
      </c>
      <c r="E653" s="12">
        <v>50572</v>
      </c>
      <c r="F653" s="12">
        <v>51599</v>
      </c>
      <c r="G653" s="12">
        <v>47067</v>
      </c>
      <c r="H653" s="12">
        <v>107977</v>
      </c>
      <c r="I653" s="12">
        <v>96215</v>
      </c>
      <c r="J653" s="12">
        <v>43371</v>
      </c>
      <c r="K653" s="12">
        <v>16680</v>
      </c>
      <c r="L653" s="12">
        <v>30808</v>
      </c>
      <c r="M653" s="12">
        <v>0</v>
      </c>
      <c r="N653" s="12">
        <v>33063</v>
      </c>
      <c r="O653" s="12">
        <v>199002</v>
      </c>
      <c r="P653" s="55">
        <f>SUM(D653:O653)</f>
        <v>785311</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c r="E660" s="12"/>
      <c r="F660" s="12"/>
      <c r="G660" s="12"/>
      <c r="H660" s="12"/>
      <c r="I660" s="12"/>
      <c r="J660" s="12"/>
      <c r="K660" s="12"/>
      <c r="L660" s="12"/>
      <c r="M660" s="12"/>
      <c r="N660" s="12"/>
      <c r="O660" s="12"/>
      <c r="P660" s="55">
        <f t="shared" si="43"/>
        <v>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v>83768</v>
      </c>
      <c r="E663" s="12">
        <v>112599</v>
      </c>
      <c r="F663" s="12">
        <v>125027</v>
      </c>
      <c r="G663" s="12">
        <v>107980</v>
      </c>
      <c r="H663" s="12">
        <v>72836</v>
      </c>
      <c r="I663" s="12">
        <v>157141</v>
      </c>
      <c r="J663" s="12">
        <v>93560</v>
      </c>
      <c r="K663" s="12">
        <v>309310</v>
      </c>
      <c r="L663" s="12">
        <v>205561</v>
      </c>
      <c r="M663" s="12"/>
      <c r="N663" s="12">
        <v>16305</v>
      </c>
      <c r="O663" s="12">
        <v>38838</v>
      </c>
      <c r="P663" s="55">
        <f t="shared" si="43"/>
        <v>1322925</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c r="H667" s="12"/>
      <c r="I667" s="12"/>
      <c r="J667" s="12"/>
      <c r="K667" s="12"/>
      <c r="L667" s="12"/>
      <c r="M667" s="12"/>
      <c r="N667" s="12"/>
      <c r="O667" s="12"/>
      <c r="P667" s="55">
        <f t="shared" si="43"/>
        <v>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c r="E673" s="12">
        <v>7333</v>
      </c>
      <c r="F673" s="12">
        <v>6951</v>
      </c>
      <c r="G673" s="12">
        <v>2618</v>
      </c>
      <c r="H673" s="12">
        <v>30546</v>
      </c>
      <c r="I673" s="12"/>
      <c r="J673" s="12">
        <v>5684</v>
      </c>
      <c r="K673" s="12"/>
      <c r="L673" s="12"/>
      <c r="M673" s="12"/>
      <c r="N673" s="12"/>
      <c r="O673" s="12"/>
      <c r="P673" s="55">
        <f t="shared" si="43"/>
        <v>53132</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v>16725</v>
      </c>
      <c r="L681" s="12"/>
      <c r="M681" s="12"/>
      <c r="N681" s="12"/>
      <c r="O681" s="12"/>
      <c r="P681" s="55">
        <f t="shared" si="43"/>
        <v>16725</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v>3437</v>
      </c>
      <c r="E683" s="12">
        <v>29828</v>
      </c>
      <c r="F683" s="12">
        <v>5181</v>
      </c>
      <c r="G683" s="12">
        <v>42623</v>
      </c>
      <c r="H683" s="12">
        <v>16766</v>
      </c>
      <c r="I683" s="12">
        <v>55163</v>
      </c>
      <c r="J683" s="12">
        <v>23177</v>
      </c>
      <c r="K683" s="12">
        <v>65142</v>
      </c>
      <c r="L683" s="12">
        <v>88740</v>
      </c>
      <c r="M683" s="12">
        <v>538</v>
      </c>
      <c r="N683" s="12">
        <v>17200</v>
      </c>
      <c r="O683" s="12">
        <v>93843</v>
      </c>
      <c r="P683" s="55">
        <f t="shared" si="43"/>
        <v>441638</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c r="E687" s="12"/>
      <c r="F687" s="12"/>
      <c r="G687" s="12"/>
      <c r="H687" s="12"/>
      <c r="I687" s="12"/>
      <c r="J687" s="12"/>
      <c r="K687" s="12"/>
      <c r="L687" s="12"/>
      <c r="M687" s="12"/>
      <c r="N687" s="12"/>
      <c r="O687" s="12"/>
      <c r="P687" s="55">
        <f t="shared" si="43"/>
        <v>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c r="E690" s="12">
        <v>3031</v>
      </c>
      <c r="F690" s="12"/>
      <c r="G690" s="12"/>
      <c r="H690" s="12"/>
      <c r="I690" s="12">
        <v>2989</v>
      </c>
      <c r="J690" s="12"/>
      <c r="K690" s="12"/>
      <c r="L690" s="12"/>
      <c r="M690" s="12"/>
      <c r="N690" s="12"/>
      <c r="O690" s="12"/>
      <c r="P690" s="55">
        <f t="shared" si="43"/>
        <v>6020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c r="E693" s="12"/>
      <c r="F693" s="12"/>
      <c r="G693" s="12"/>
      <c r="H693" s="12"/>
      <c r="I693" s="12">
        <v>72559</v>
      </c>
      <c r="J693" s="12">
        <v>9628</v>
      </c>
      <c r="K693" s="12"/>
      <c r="L693" s="12"/>
      <c r="M693" s="12"/>
      <c r="N693" s="12"/>
      <c r="O693" s="12"/>
      <c r="P693" s="55">
        <f t="shared" si="43"/>
        <v>82187</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c r="E700" s="12"/>
      <c r="F700" s="12"/>
      <c r="G700" s="12"/>
      <c r="H700" s="12"/>
      <c r="I700" s="12"/>
      <c r="J700" s="12"/>
      <c r="K700" s="12"/>
      <c r="L700" s="12"/>
      <c r="M700" s="12"/>
      <c r="N700" s="12"/>
      <c r="O700" s="12"/>
      <c r="P700" s="55">
        <f t="shared" si="43"/>
        <v>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v>390</v>
      </c>
      <c r="E703" s="12">
        <v>25652</v>
      </c>
      <c r="F703" s="12">
        <v>41284</v>
      </c>
      <c r="G703" s="12">
        <v>43969</v>
      </c>
      <c r="H703" s="12">
        <v>49120</v>
      </c>
      <c r="I703" s="12">
        <v>12447</v>
      </c>
      <c r="J703" s="12">
        <v>36791</v>
      </c>
      <c r="K703" s="12">
        <v>61175</v>
      </c>
      <c r="L703" s="12">
        <v>42524</v>
      </c>
      <c r="M703" s="12">
        <v>302</v>
      </c>
      <c r="N703" s="12">
        <v>86332</v>
      </c>
      <c r="O703" s="12">
        <v>203371</v>
      </c>
      <c r="P703" s="55">
        <f t="shared" si="43"/>
        <v>603357</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c r="E707" s="12"/>
      <c r="F707" s="12">
        <v>966</v>
      </c>
      <c r="G707" s="12"/>
      <c r="H707" s="12"/>
      <c r="I707" s="12"/>
      <c r="J707" s="12"/>
      <c r="K707" s="12"/>
      <c r="L707" s="12"/>
      <c r="M707" s="12"/>
      <c r="N707" s="12"/>
      <c r="O707" s="12"/>
      <c r="P707" s="55">
        <f t="shared" si="43"/>
        <v>966</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c r="E710" s="12">
        <v>30220</v>
      </c>
      <c r="F710" s="12">
        <v>13629</v>
      </c>
      <c r="G710" s="12">
        <v>9486</v>
      </c>
      <c r="H710" s="12">
        <v>41722</v>
      </c>
      <c r="I710" s="12">
        <v>16509</v>
      </c>
      <c r="J710" s="12">
        <v>16241</v>
      </c>
      <c r="K710" s="12">
        <v>13392</v>
      </c>
      <c r="L710" s="12">
        <v>19724</v>
      </c>
      <c r="M710" s="12"/>
      <c r="N710" s="12"/>
      <c r="O710" s="12"/>
      <c r="P710" s="55">
        <f t="shared" si="43"/>
        <v>160923</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v>35287</v>
      </c>
      <c r="G720" s="12"/>
      <c r="H720" s="12"/>
      <c r="I720" s="12"/>
      <c r="J720" s="12"/>
      <c r="K720" s="12"/>
      <c r="L720" s="12"/>
      <c r="M720" s="12"/>
      <c r="N720" s="12"/>
      <c r="O720" s="12"/>
      <c r="P720" s="55">
        <f t="shared" si="44"/>
        <v>35287</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v>1510</v>
      </c>
      <c r="E723" s="12">
        <v>36636</v>
      </c>
      <c r="F723" s="12">
        <v>21960</v>
      </c>
      <c r="G723" s="12">
        <v>2481</v>
      </c>
      <c r="H723" s="12">
        <v>6377</v>
      </c>
      <c r="I723" s="12">
        <v>6436</v>
      </c>
      <c r="J723" s="12">
        <v>10925</v>
      </c>
      <c r="K723" s="12">
        <v>26084</v>
      </c>
      <c r="L723" s="12">
        <v>14670</v>
      </c>
      <c r="M723" s="12">
        <v>2288</v>
      </c>
      <c r="N723" s="12">
        <v>6342</v>
      </c>
      <c r="O723" s="12"/>
      <c r="P723" s="55">
        <f t="shared" si="44"/>
        <v>135709</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c r="E727" s="12"/>
      <c r="F727" s="12"/>
      <c r="G727" s="12"/>
      <c r="H727" s="12"/>
      <c r="I727" s="12"/>
      <c r="J727" s="12"/>
      <c r="K727" s="12"/>
      <c r="L727" s="12"/>
      <c r="M727" s="12"/>
      <c r="N727" s="12"/>
      <c r="O727" s="12"/>
      <c r="P727" s="55">
        <f t="shared" si="44"/>
        <v>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4817334</v>
      </c>
      <c r="E743" s="77">
        <f t="shared" si="45"/>
        <v>5980588</v>
      </c>
      <c r="F743" s="77">
        <f t="shared" si="45"/>
        <v>4513770</v>
      </c>
      <c r="G743" s="77">
        <f t="shared" si="45"/>
        <v>6677938</v>
      </c>
      <c r="H743" s="77">
        <f t="shared" si="45"/>
        <v>4956871</v>
      </c>
      <c r="I743" s="77">
        <f t="shared" si="45"/>
        <v>6382976</v>
      </c>
      <c r="J743" s="77">
        <f t="shared" si="45"/>
        <v>4148562</v>
      </c>
      <c r="K743" s="77">
        <f t="shared" si="45"/>
        <v>8963983</v>
      </c>
      <c r="L743" s="77">
        <f t="shared" si="45"/>
        <v>14121891</v>
      </c>
      <c r="M743" s="77">
        <f t="shared" si="45"/>
        <v>2431128</v>
      </c>
      <c r="N743" s="77">
        <f t="shared" si="45"/>
        <v>4161378</v>
      </c>
      <c r="O743" s="77">
        <f t="shared" si="45"/>
        <v>6751554</v>
      </c>
      <c r="P743" s="77">
        <f t="shared" si="45"/>
        <v>73907973</v>
      </c>
    </row>
    <row r="744" spans="1:16" x14ac:dyDescent="0.25">
      <c r="A744" s="74">
        <v>3100</v>
      </c>
      <c r="B744" s="529" t="s">
        <v>2276</v>
      </c>
      <c r="C744" s="530"/>
      <c r="D744" s="72">
        <f>SUM(D745:D834)</f>
        <v>1987511</v>
      </c>
      <c r="E744" s="72">
        <f t="shared" ref="E744:O744" si="46">SUM(E745:E834)</f>
        <v>2106150</v>
      </c>
      <c r="F744" s="72">
        <f t="shared" si="46"/>
        <v>1772547</v>
      </c>
      <c r="G744" s="72">
        <f t="shared" si="46"/>
        <v>2152635</v>
      </c>
      <c r="H744" s="72">
        <f t="shared" si="46"/>
        <v>2004508</v>
      </c>
      <c r="I744" s="72">
        <f t="shared" si="46"/>
        <v>2132916</v>
      </c>
      <c r="J744" s="72">
        <f t="shared" si="46"/>
        <v>1889421</v>
      </c>
      <c r="K744" s="72">
        <f t="shared" si="46"/>
        <v>2377946</v>
      </c>
      <c r="L744" s="72">
        <f t="shared" si="46"/>
        <v>1938824</v>
      </c>
      <c r="M744" s="72">
        <f t="shared" si="46"/>
        <v>2068672</v>
      </c>
      <c r="N744" s="72">
        <f t="shared" si="46"/>
        <v>1911851</v>
      </c>
      <c r="O744" s="72">
        <f t="shared" si="46"/>
        <v>2161879</v>
      </c>
      <c r="P744" s="72">
        <f>SUM(P745:P834)</f>
        <v>24504860</v>
      </c>
    </row>
    <row r="745" spans="1:16" x14ac:dyDescent="0.25">
      <c r="A745" s="531">
        <v>311</v>
      </c>
      <c r="B745" s="526" t="s">
        <v>2277</v>
      </c>
      <c r="C745" s="110">
        <v>11</v>
      </c>
      <c r="D745" s="12">
        <v>1953862</v>
      </c>
      <c r="E745" s="12"/>
      <c r="F745" s="12"/>
      <c r="G745" s="12"/>
      <c r="H745" s="12">
        <v>44775</v>
      </c>
      <c r="I745" s="12">
        <v>14045</v>
      </c>
      <c r="J745" s="12"/>
      <c r="K745" s="12">
        <v>67570</v>
      </c>
      <c r="L745" s="12">
        <v>46430</v>
      </c>
      <c r="M745" s="12"/>
      <c r="N745" s="12"/>
      <c r="O745" s="12"/>
      <c r="P745" s="55">
        <f t="shared" ref="P745:P917" si="47">SUM(D745:O745)</f>
        <v>2126682</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c r="E749" s="12"/>
      <c r="F749" s="12"/>
      <c r="G749" s="12"/>
      <c r="H749" s="12"/>
      <c r="I749" s="12"/>
      <c r="J749" s="12"/>
      <c r="K749" s="12"/>
      <c r="L749" s="12"/>
      <c r="M749" s="12"/>
      <c r="N749" s="12"/>
      <c r="O749" s="12"/>
      <c r="P749" s="55">
        <f t="shared" si="47"/>
        <v>0</v>
      </c>
    </row>
    <row r="750" spans="1:16" x14ac:dyDescent="0.25">
      <c r="A750" s="532"/>
      <c r="B750" s="527"/>
      <c r="C750" s="110">
        <v>16</v>
      </c>
      <c r="D750" s="12"/>
      <c r="E750" s="12"/>
      <c r="F750" s="12"/>
      <c r="G750" s="12"/>
      <c r="H750" s="12"/>
      <c r="I750" s="12"/>
      <c r="J750" s="12"/>
      <c r="K750" s="12"/>
      <c r="L750" s="12"/>
      <c r="M750" s="12"/>
      <c r="N750" s="12"/>
      <c r="O750" s="12"/>
      <c r="P750" s="55">
        <f t="shared" si="47"/>
        <v>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c r="E752" s="12">
        <v>2039856</v>
      </c>
      <c r="F752" s="12">
        <v>1725821</v>
      </c>
      <c r="G752" s="12">
        <v>2090331</v>
      </c>
      <c r="H752" s="12">
        <v>1916847</v>
      </c>
      <c r="I752" s="12">
        <v>2087153</v>
      </c>
      <c r="J752" s="12">
        <v>1848292</v>
      </c>
      <c r="K752" s="12">
        <v>2276767</v>
      </c>
      <c r="L752" s="12">
        <v>1890678</v>
      </c>
      <c r="M752" s="12">
        <v>2001639</v>
      </c>
      <c r="N752" s="12">
        <v>1909029</v>
      </c>
      <c r="O752" s="12">
        <v>2128947</v>
      </c>
      <c r="P752" s="55">
        <f t="shared" si="47"/>
        <v>21915360</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c r="F755" s="12"/>
      <c r="G755" s="12"/>
      <c r="H755" s="12"/>
      <c r="I755" s="12"/>
      <c r="J755" s="12"/>
      <c r="K755" s="12"/>
      <c r="L755" s="12"/>
      <c r="M755" s="12"/>
      <c r="N755" s="12">
        <v>1006</v>
      </c>
      <c r="O755" s="12"/>
      <c r="P755" s="55">
        <f t="shared" si="47"/>
        <v>1006</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c r="E765" s="12"/>
      <c r="F765" s="12"/>
      <c r="G765" s="12"/>
      <c r="H765" s="12"/>
      <c r="I765" s="12"/>
      <c r="J765" s="12"/>
      <c r="K765" s="12"/>
      <c r="L765" s="12"/>
      <c r="M765" s="12"/>
      <c r="N765" s="12"/>
      <c r="O765" s="12"/>
      <c r="P765" s="55">
        <f t="shared" si="47"/>
        <v>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v>31538</v>
      </c>
      <c r="E775" s="12">
        <v>30763</v>
      </c>
      <c r="F775" s="12">
        <v>30512</v>
      </c>
      <c r="G775" s="12">
        <v>60699</v>
      </c>
      <c r="H775" s="12">
        <v>30486</v>
      </c>
      <c r="I775" s="12">
        <v>30508</v>
      </c>
      <c r="J775" s="12">
        <v>30940</v>
      </c>
      <c r="K775" s="12">
        <v>30827</v>
      </c>
      <c r="L775" s="12">
        <v>100</v>
      </c>
      <c r="M775" s="12">
        <v>60835</v>
      </c>
      <c r="N775" s="12">
        <v>150</v>
      </c>
      <c r="O775" s="12">
        <v>30357</v>
      </c>
      <c r="P775" s="55">
        <f t="shared" si="47"/>
        <v>367715</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c r="E779" s="12"/>
      <c r="F779" s="12"/>
      <c r="G779" s="12"/>
      <c r="H779" s="12"/>
      <c r="I779" s="12"/>
      <c r="J779" s="12"/>
      <c r="K779" s="12"/>
      <c r="L779" s="12"/>
      <c r="M779" s="12"/>
      <c r="N779" s="12"/>
      <c r="O779" s="12"/>
      <c r="P779" s="55">
        <f t="shared" si="47"/>
        <v>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v>849</v>
      </c>
      <c r="E795" s="12">
        <v>849</v>
      </c>
      <c r="F795" s="12">
        <v>849</v>
      </c>
      <c r="G795" s="12">
        <v>849</v>
      </c>
      <c r="H795" s="12">
        <v>849</v>
      </c>
      <c r="I795" s="12">
        <v>861</v>
      </c>
      <c r="J795" s="12">
        <v>861</v>
      </c>
      <c r="K795" s="12">
        <v>860</v>
      </c>
      <c r="L795" s="12">
        <v>0</v>
      </c>
      <c r="M795" s="12">
        <v>861</v>
      </c>
      <c r="N795" s="12">
        <v>938</v>
      </c>
      <c r="O795" s="12">
        <v>861</v>
      </c>
      <c r="P795" s="55">
        <f t="shared" si="47"/>
        <v>9487</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c r="E802" s="12">
        <v>29093</v>
      </c>
      <c r="F802" s="12">
        <v>14546</v>
      </c>
      <c r="G802" s="12"/>
      <c r="H802" s="12"/>
      <c r="I802" s="12"/>
      <c r="J802" s="12"/>
      <c r="K802" s="12"/>
      <c r="L802" s="12"/>
      <c r="M802" s="12"/>
      <c r="N802" s="12"/>
      <c r="O802" s="12"/>
      <c r="P802" s="55">
        <f t="shared" si="47"/>
        <v>43639</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v>799</v>
      </c>
      <c r="E805" s="12">
        <v>5224</v>
      </c>
      <c r="F805" s="12">
        <v>819</v>
      </c>
      <c r="G805" s="12">
        <v>349</v>
      </c>
      <c r="H805" s="12">
        <v>10999</v>
      </c>
      <c r="I805" s="12">
        <v>349</v>
      </c>
      <c r="J805" s="12">
        <v>9328</v>
      </c>
      <c r="K805" s="12">
        <v>1454</v>
      </c>
      <c r="L805" s="12">
        <v>1210</v>
      </c>
      <c r="M805" s="12">
        <v>5337</v>
      </c>
      <c r="N805" s="12">
        <v>349</v>
      </c>
      <c r="O805" s="12">
        <v>1714</v>
      </c>
      <c r="P805" s="55">
        <f t="shared" si="47"/>
        <v>37931</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v>463</v>
      </c>
      <c r="E815" s="12">
        <v>365</v>
      </c>
      <c r="F815" s="12"/>
      <c r="G815" s="12">
        <v>407</v>
      </c>
      <c r="H815" s="12">
        <v>552</v>
      </c>
      <c r="I815" s="12"/>
      <c r="J815" s="12"/>
      <c r="K815" s="12">
        <v>468</v>
      </c>
      <c r="L815" s="12">
        <v>406</v>
      </c>
      <c r="M815" s="12"/>
      <c r="N815" s="12">
        <v>379</v>
      </c>
      <c r="O815" s="12"/>
      <c r="P815" s="55">
        <f t="shared" si="47"/>
        <v>3040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173945</v>
      </c>
      <c r="E835" s="72">
        <f t="shared" ref="E835:O835" si="48">SUM(E836:E925)</f>
        <v>438746</v>
      </c>
      <c r="F835" s="72">
        <f t="shared" si="48"/>
        <v>651007</v>
      </c>
      <c r="G835" s="72">
        <f t="shared" si="48"/>
        <v>542568</v>
      </c>
      <c r="H835" s="72">
        <f t="shared" si="48"/>
        <v>473457</v>
      </c>
      <c r="I835" s="72">
        <f t="shared" si="48"/>
        <v>931876</v>
      </c>
      <c r="J835" s="72">
        <f t="shared" si="48"/>
        <v>717724</v>
      </c>
      <c r="K835" s="72">
        <f t="shared" si="48"/>
        <v>512693</v>
      </c>
      <c r="L835" s="72">
        <f t="shared" si="48"/>
        <v>695589</v>
      </c>
      <c r="M835" s="72">
        <f t="shared" si="48"/>
        <v>104446</v>
      </c>
      <c r="N835" s="72">
        <f t="shared" si="48"/>
        <v>217750</v>
      </c>
      <c r="O835" s="72">
        <f t="shared" si="48"/>
        <v>707508</v>
      </c>
      <c r="P835" s="72">
        <f>SUM(P836:P925)</f>
        <v>6167309</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v>104929</v>
      </c>
      <c r="E846" s="12">
        <v>78249</v>
      </c>
      <c r="F846" s="12">
        <v>63169</v>
      </c>
      <c r="G846" s="12">
        <v>63169</v>
      </c>
      <c r="H846" s="12">
        <v>63169</v>
      </c>
      <c r="I846" s="12">
        <v>72158</v>
      </c>
      <c r="J846" s="12">
        <v>84341</v>
      </c>
      <c r="K846" s="12">
        <v>63169</v>
      </c>
      <c r="L846" s="12">
        <v>82249</v>
      </c>
      <c r="M846" s="12">
        <v>58000</v>
      </c>
      <c r="N846" s="12">
        <v>76812</v>
      </c>
      <c r="O846" s="12">
        <v>160406</v>
      </c>
      <c r="P846" s="55">
        <f t="shared" si="47"/>
        <v>969820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v>25695</v>
      </c>
      <c r="E856" s="12">
        <v>35191</v>
      </c>
      <c r="F856" s="12">
        <v>36422</v>
      </c>
      <c r="G856" s="12">
        <v>20293</v>
      </c>
      <c r="H856" s="12">
        <v>29246</v>
      </c>
      <c r="I856" s="12">
        <v>32014</v>
      </c>
      <c r="J856" s="12">
        <v>38748</v>
      </c>
      <c r="K856" s="12">
        <v>28482</v>
      </c>
      <c r="L856" s="12">
        <v>58983</v>
      </c>
      <c r="M856" s="12"/>
      <c r="N856" s="12"/>
      <c r="O856" s="12">
        <v>77515</v>
      </c>
      <c r="P856" s="55">
        <f t="shared" si="47"/>
        <v>382589</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c r="E860" s="12"/>
      <c r="F860" s="12"/>
      <c r="G860" s="12"/>
      <c r="H860" s="12"/>
      <c r="I860" s="12"/>
      <c r="J860" s="12"/>
      <c r="K860" s="12"/>
      <c r="L860" s="12"/>
      <c r="M860" s="12"/>
      <c r="N860" s="12"/>
      <c r="O860" s="12"/>
      <c r="P860" s="55">
        <f t="shared" si="47"/>
        <v>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v>912</v>
      </c>
      <c r="E866" s="12">
        <v>912</v>
      </c>
      <c r="F866" s="12"/>
      <c r="G866" s="12"/>
      <c r="H866" s="12"/>
      <c r="I866" s="12"/>
      <c r="J866" s="12"/>
      <c r="K866" s="12"/>
      <c r="L866" s="12"/>
      <c r="M866" s="12"/>
      <c r="N866" s="12"/>
      <c r="O866" s="12"/>
      <c r="P866" s="55">
        <f t="shared" si="47"/>
        <v>1824</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v>16240</v>
      </c>
      <c r="E886" s="12">
        <v>286954</v>
      </c>
      <c r="F886" s="12">
        <v>509592</v>
      </c>
      <c r="G886" s="12">
        <v>412417</v>
      </c>
      <c r="H886" s="12">
        <v>317973</v>
      </c>
      <c r="I886" s="12">
        <v>765674</v>
      </c>
      <c r="J886" s="12">
        <v>417006</v>
      </c>
      <c r="K886" s="12">
        <v>400557</v>
      </c>
      <c r="L886" s="12">
        <v>481227</v>
      </c>
      <c r="M886" s="12">
        <v>20300</v>
      </c>
      <c r="N886" s="12">
        <v>123701</v>
      </c>
      <c r="O886" s="12">
        <v>299597</v>
      </c>
      <c r="P886" s="55">
        <f t="shared" si="47"/>
        <v>4051238</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c r="E890" s="12"/>
      <c r="F890" s="12"/>
      <c r="G890" s="12"/>
      <c r="H890" s="12"/>
      <c r="I890" s="12"/>
      <c r="J890" s="12"/>
      <c r="K890" s="12"/>
      <c r="L890" s="12"/>
      <c r="M890" s="12"/>
      <c r="N890" s="12"/>
      <c r="O890" s="12"/>
      <c r="P890" s="55">
        <f t="shared" si="47"/>
        <v>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c r="E893" s="12"/>
      <c r="F893" s="12"/>
      <c r="G893" s="12"/>
      <c r="H893" s="12"/>
      <c r="I893" s="12"/>
      <c r="J893" s="12"/>
      <c r="K893" s="12"/>
      <c r="L893" s="12"/>
      <c r="M893" s="12"/>
      <c r="N893" s="12"/>
      <c r="O893" s="12"/>
      <c r="P893" s="55">
        <f t="shared" si="47"/>
        <v>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v>17237</v>
      </c>
      <c r="E896" s="12">
        <v>17237</v>
      </c>
      <c r="F896" s="12">
        <v>17237</v>
      </c>
      <c r="G896" s="12">
        <v>17237</v>
      </c>
      <c r="H896" s="12">
        <v>17237</v>
      </c>
      <c r="I896" s="12">
        <v>17237</v>
      </c>
      <c r="J896" s="12">
        <v>164556</v>
      </c>
      <c r="K896" s="12">
        <v>17237</v>
      </c>
      <c r="L896" s="12">
        <v>18957</v>
      </c>
      <c r="M896" s="12">
        <v>26146</v>
      </c>
      <c r="N896" s="12">
        <v>17237</v>
      </c>
      <c r="O896" s="12">
        <v>135282</v>
      </c>
      <c r="P896" s="55">
        <f t="shared" si="47"/>
        <v>482837</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v>8932</v>
      </c>
      <c r="E916" s="12">
        <v>20203</v>
      </c>
      <c r="F916" s="12">
        <v>24587</v>
      </c>
      <c r="G916" s="12">
        <v>29452</v>
      </c>
      <c r="H916" s="12">
        <v>45832</v>
      </c>
      <c r="I916" s="12">
        <v>44793</v>
      </c>
      <c r="J916" s="12">
        <v>13073</v>
      </c>
      <c r="K916" s="12">
        <v>3248</v>
      </c>
      <c r="L916" s="12">
        <v>54173</v>
      </c>
      <c r="M916" s="12"/>
      <c r="N916" s="12"/>
      <c r="O916" s="12">
        <v>34708</v>
      </c>
      <c r="P916" s="55">
        <f t="shared" si="47"/>
        <v>279001</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75493</v>
      </c>
      <c r="E926" s="72">
        <f t="shared" ref="E926:O926" si="50">SUM(E927:E1016)</f>
        <v>157289</v>
      </c>
      <c r="F926" s="72">
        <f t="shared" si="50"/>
        <v>193144</v>
      </c>
      <c r="G926" s="72">
        <f t="shared" si="50"/>
        <v>303875</v>
      </c>
      <c r="H926" s="72">
        <f t="shared" si="50"/>
        <v>247512</v>
      </c>
      <c r="I926" s="72">
        <f t="shared" si="50"/>
        <v>62205</v>
      </c>
      <c r="J926" s="72">
        <f t="shared" si="50"/>
        <v>157971</v>
      </c>
      <c r="K926" s="72">
        <f t="shared" si="50"/>
        <v>222572</v>
      </c>
      <c r="L926" s="72">
        <f t="shared" si="50"/>
        <v>464325</v>
      </c>
      <c r="M926" s="72">
        <f t="shared" si="50"/>
        <v>0</v>
      </c>
      <c r="N926" s="72">
        <f t="shared" si="50"/>
        <v>1230</v>
      </c>
      <c r="O926" s="72">
        <f t="shared" si="50"/>
        <v>112587</v>
      </c>
      <c r="P926" s="72">
        <f>SUM(P927:P1016)</f>
        <v>1998203</v>
      </c>
    </row>
    <row r="927" spans="1:16" x14ac:dyDescent="0.25">
      <c r="A927" s="531">
        <v>331</v>
      </c>
      <c r="B927" s="526" t="s">
        <v>2297</v>
      </c>
      <c r="C927" s="110">
        <v>11</v>
      </c>
      <c r="D927" s="12">
        <v>34800</v>
      </c>
      <c r="E927" s="12">
        <v>62350</v>
      </c>
      <c r="F927" s="12">
        <v>40600</v>
      </c>
      <c r="G927" s="12">
        <v>214600</v>
      </c>
      <c r="H927" s="12">
        <v>40600</v>
      </c>
      <c r="I927" s="12">
        <v>40600</v>
      </c>
      <c r="J927" s="12">
        <v>40600</v>
      </c>
      <c r="K927" s="12">
        <v>81200</v>
      </c>
      <c r="L927" s="12">
        <v>40600</v>
      </c>
      <c r="M927" s="12"/>
      <c r="N927" s="12"/>
      <c r="O927" s="12">
        <v>58000</v>
      </c>
      <c r="P927" s="55">
        <f t="shared" ref="P927:P1014" si="51">SUM(D927:O927)</f>
        <v>653950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v>32422</v>
      </c>
      <c r="E937" s="12">
        <v>33326</v>
      </c>
      <c r="F937" s="12">
        <v>131080</v>
      </c>
      <c r="G937" s="12">
        <v>19140</v>
      </c>
      <c r="H937" s="12">
        <v>111940</v>
      </c>
      <c r="I937" s="12">
        <v>19720</v>
      </c>
      <c r="J937" s="12">
        <v>115907</v>
      </c>
      <c r="K937" s="12">
        <v>28420</v>
      </c>
      <c r="L937" s="12">
        <v>377325</v>
      </c>
      <c r="M937" s="12">
        <v>0</v>
      </c>
      <c r="N937" s="12">
        <v>0</v>
      </c>
      <c r="O937" s="12">
        <v>0</v>
      </c>
      <c r="P937" s="55">
        <f t="shared" si="51"/>
        <v>869280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v>1712</v>
      </c>
      <c r="E947" s="12">
        <v>61613</v>
      </c>
      <c r="F947" s="12">
        <v>11714</v>
      </c>
      <c r="G947" s="12">
        <v>65685</v>
      </c>
      <c r="H947" s="12">
        <v>94972</v>
      </c>
      <c r="I947" s="12">
        <v>1885</v>
      </c>
      <c r="J947" s="12">
        <v>1464</v>
      </c>
      <c r="K947" s="12">
        <v>68408</v>
      </c>
      <c r="L947" s="12">
        <v>46400</v>
      </c>
      <c r="M947" s="12">
        <v>0</v>
      </c>
      <c r="N947" s="12">
        <v>1230</v>
      </c>
      <c r="O947" s="12">
        <v>40119</v>
      </c>
      <c r="P947" s="55">
        <f t="shared" si="51"/>
        <v>395202</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v>6559</v>
      </c>
      <c r="E957" s="12"/>
      <c r="F957" s="12"/>
      <c r="G957" s="12"/>
      <c r="H957" s="12"/>
      <c r="I957" s="12"/>
      <c r="J957" s="12"/>
      <c r="K957" s="12"/>
      <c r="L957" s="12"/>
      <c r="M957" s="12"/>
      <c r="N957" s="12"/>
      <c r="O957" s="12">
        <v>4176</v>
      </c>
      <c r="P957" s="55">
        <f t="shared" si="51"/>
        <v>10735</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c r="E977" s="12"/>
      <c r="F977" s="12"/>
      <c r="G977" s="12"/>
      <c r="H977" s="12"/>
      <c r="I977" s="12"/>
      <c r="J977" s="12"/>
      <c r="K977" s="12"/>
      <c r="L977" s="12"/>
      <c r="M977" s="12"/>
      <c r="N977" s="12"/>
      <c r="O977" s="12"/>
      <c r="P977" s="55">
        <f t="shared" si="51"/>
        <v>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v>9750</v>
      </c>
      <c r="G987" s="12">
        <v>4450</v>
      </c>
      <c r="H987" s="12"/>
      <c r="I987" s="12"/>
      <c r="J987" s="12"/>
      <c r="K987" s="12">
        <v>44544</v>
      </c>
      <c r="L987" s="12"/>
      <c r="M987" s="12"/>
      <c r="N987" s="12"/>
      <c r="O987" s="12">
        <v>10292</v>
      </c>
      <c r="P987" s="55">
        <f t="shared" si="51"/>
        <v>69036</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110802</v>
      </c>
      <c r="E1017" s="72">
        <f t="shared" ref="E1017:O1017" si="53">SUM(E1018:E1107)</f>
        <v>218009</v>
      </c>
      <c r="F1017" s="72">
        <f t="shared" si="53"/>
        <v>74369</v>
      </c>
      <c r="G1017" s="72">
        <f t="shared" si="53"/>
        <v>58653</v>
      </c>
      <c r="H1017" s="72">
        <f t="shared" si="53"/>
        <v>80110</v>
      </c>
      <c r="I1017" s="72">
        <f t="shared" si="53"/>
        <v>33761</v>
      </c>
      <c r="J1017" s="72">
        <f t="shared" si="53"/>
        <v>22620</v>
      </c>
      <c r="K1017" s="72">
        <f t="shared" si="53"/>
        <v>29849</v>
      </c>
      <c r="L1017" s="72">
        <f t="shared" si="53"/>
        <v>79456</v>
      </c>
      <c r="M1017" s="72">
        <f t="shared" si="53"/>
        <v>198818</v>
      </c>
      <c r="N1017" s="72">
        <f t="shared" si="53"/>
        <v>20115</v>
      </c>
      <c r="O1017" s="72">
        <f t="shared" si="53"/>
        <v>951649</v>
      </c>
      <c r="P1017" s="72">
        <f>SUM(P1018:P1107)</f>
        <v>1878211</v>
      </c>
    </row>
    <row r="1018" spans="1:16" x14ac:dyDescent="0.25">
      <c r="A1018" s="531">
        <v>341</v>
      </c>
      <c r="B1018" s="526" t="s">
        <v>2307</v>
      </c>
      <c r="C1018" s="110">
        <v>11</v>
      </c>
      <c r="D1018" s="12">
        <v>58480</v>
      </c>
      <c r="E1018" s="12">
        <v>113543</v>
      </c>
      <c r="F1018" s="12">
        <v>74369</v>
      </c>
      <c r="G1018" s="12">
        <v>20783</v>
      </c>
      <c r="H1018" s="12">
        <v>27021</v>
      </c>
      <c r="I1018" s="12">
        <v>20825</v>
      </c>
      <c r="J1018" s="12">
        <v>22620</v>
      </c>
      <c r="K1018" s="12">
        <v>29849</v>
      </c>
      <c r="L1018" s="12">
        <v>45795</v>
      </c>
      <c r="M1018" s="12">
        <v>23021</v>
      </c>
      <c r="N1018" s="12">
        <v>20115</v>
      </c>
      <c r="O1018" s="12">
        <v>34404</v>
      </c>
      <c r="P1018" s="55">
        <f t="shared" ref="P1018:P1105" si="54">SUM(D1018:O1018)</f>
        <v>490825</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c r="E1022" s="12"/>
      <c r="F1022" s="12"/>
      <c r="G1022" s="12"/>
      <c r="H1022" s="12"/>
      <c r="I1022" s="12"/>
      <c r="J1022" s="12"/>
      <c r="K1022" s="12"/>
      <c r="L1022" s="12"/>
      <c r="M1022" s="12"/>
      <c r="N1022" s="12"/>
      <c r="O1022" s="12"/>
      <c r="P1022" s="55">
        <f t="shared" si="54"/>
        <v>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v>17705</v>
      </c>
      <c r="E1048" s="12"/>
      <c r="F1048" s="12"/>
      <c r="G1048" s="12"/>
      <c r="H1048" s="12"/>
      <c r="I1048" s="12"/>
      <c r="J1048" s="12"/>
      <c r="K1048" s="12"/>
      <c r="L1048" s="12"/>
      <c r="M1048" s="12"/>
      <c r="N1048" s="12"/>
      <c r="O1048" s="12">
        <v>11803</v>
      </c>
      <c r="P1048" s="55">
        <f t="shared" si="54"/>
        <v>29508</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c r="E1052" s="12"/>
      <c r="F1052" s="12"/>
      <c r="G1052" s="12"/>
      <c r="H1052" s="12"/>
      <c r="I1052" s="12"/>
      <c r="J1052" s="12"/>
      <c r="K1052" s="12"/>
      <c r="L1052" s="12"/>
      <c r="M1052" s="12"/>
      <c r="N1052" s="12"/>
      <c r="O1052" s="12"/>
      <c r="P1052" s="55">
        <f t="shared" si="54"/>
        <v>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v>34617</v>
      </c>
      <c r="E1058" s="12">
        <v>79966</v>
      </c>
      <c r="F1058" s="12"/>
      <c r="G1058" s="12">
        <v>37870</v>
      </c>
      <c r="H1058" s="12">
        <v>34162</v>
      </c>
      <c r="I1058" s="12">
        <v>12936</v>
      </c>
      <c r="J1058" s="12"/>
      <c r="K1058" s="12"/>
      <c r="L1058" s="12">
        <v>32661</v>
      </c>
      <c r="M1058" s="12">
        <v>25217</v>
      </c>
      <c r="N1058" s="12"/>
      <c r="O1058" s="12">
        <v>905442</v>
      </c>
      <c r="P1058" s="55">
        <f t="shared" si="54"/>
        <v>1162871</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c r="E1062" s="12"/>
      <c r="F1062" s="12"/>
      <c r="G1062" s="12"/>
      <c r="H1062" s="12">
        <v>18427</v>
      </c>
      <c r="I1062" s="12"/>
      <c r="J1062" s="12"/>
      <c r="K1062" s="12"/>
      <c r="L1062" s="12"/>
      <c r="M1062" s="12"/>
      <c r="N1062" s="12"/>
      <c r="O1062" s="12"/>
      <c r="P1062" s="55">
        <f t="shared" si="54"/>
        <v>18427</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c r="E1065" s="12">
        <v>24500</v>
      </c>
      <c r="F1065" s="12"/>
      <c r="G1065" s="12"/>
      <c r="H1065" s="12"/>
      <c r="I1065" s="12"/>
      <c r="J1065" s="12"/>
      <c r="K1065" s="12"/>
      <c r="L1065" s="12"/>
      <c r="M1065" s="12">
        <v>150580</v>
      </c>
      <c r="N1065" s="12"/>
      <c r="O1065" s="12"/>
      <c r="P1065" s="55">
        <f t="shared" si="54"/>
        <v>175080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c r="E1078" s="12"/>
      <c r="F1078" s="12"/>
      <c r="G1078" s="12"/>
      <c r="H1078" s="12">
        <v>500</v>
      </c>
      <c r="I1078" s="12"/>
      <c r="J1078" s="12"/>
      <c r="K1078" s="12"/>
      <c r="L1078" s="12">
        <v>1000</v>
      </c>
      <c r="M1078" s="12"/>
      <c r="N1078" s="12">
        <v>0</v>
      </c>
      <c r="O1078" s="12">
        <v>0</v>
      </c>
      <c r="P1078" s="55">
        <f t="shared" si="54"/>
        <v>1500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c r="F1082" s="12"/>
      <c r="G1082" s="12"/>
      <c r="H1082" s="12"/>
      <c r="I1082" s="12"/>
      <c r="J1082" s="12"/>
      <c r="K1082" s="12"/>
      <c r="L1082" s="12"/>
      <c r="M1082" s="12"/>
      <c r="N1082" s="12"/>
      <c r="O1082" s="12"/>
      <c r="P1082" s="55">
        <f t="shared" si="54"/>
        <v>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2146016</v>
      </c>
      <c r="E1108" s="72">
        <f t="shared" ref="E1108:O1108" si="56">SUM(E1109:E1198)</f>
        <v>2873469</v>
      </c>
      <c r="F1108" s="72">
        <f t="shared" si="56"/>
        <v>1683625</v>
      </c>
      <c r="G1108" s="72">
        <f t="shared" si="56"/>
        <v>3339425</v>
      </c>
      <c r="H1108" s="72">
        <f t="shared" si="56"/>
        <v>1895369</v>
      </c>
      <c r="I1108" s="72">
        <f t="shared" si="56"/>
        <v>2781213</v>
      </c>
      <c r="J1108" s="72">
        <f t="shared" si="56"/>
        <v>1119132</v>
      </c>
      <c r="K1108" s="72">
        <f t="shared" si="56"/>
        <v>4082615</v>
      </c>
      <c r="L1108" s="72">
        <f t="shared" si="56"/>
        <v>5366872</v>
      </c>
      <c r="M1108" s="72">
        <f t="shared" si="56"/>
        <v>44828</v>
      </c>
      <c r="N1108" s="72">
        <f t="shared" si="56"/>
        <v>1948577</v>
      </c>
      <c r="O1108" s="72">
        <f t="shared" si="56"/>
        <v>2444346</v>
      </c>
      <c r="P1108" s="72">
        <f>SUM(P1109:P1198)</f>
        <v>29725487</v>
      </c>
    </row>
    <row r="1109" spans="1:16" x14ac:dyDescent="0.25">
      <c r="A1109" s="531">
        <v>351</v>
      </c>
      <c r="B1109" s="526" t="s">
        <v>2317</v>
      </c>
      <c r="C1109" s="110">
        <v>11</v>
      </c>
      <c r="D1109" s="12">
        <v>132583</v>
      </c>
      <c r="E1109" s="12">
        <v>584206</v>
      </c>
      <c r="F1109" s="12">
        <v>535064</v>
      </c>
      <c r="G1109" s="12">
        <v>1059628</v>
      </c>
      <c r="H1109" s="12">
        <v>683385</v>
      </c>
      <c r="I1109" s="12">
        <v>345062</v>
      </c>
      <c r="J1109" s="12">
        <v>558400</v>
      </c>
      <c r="K1109" s="12">
        <v>563070</v>
      </c>
      <c r="L1109" s="12">
        <v>1519518</v>
      </c>
      <c r="M1109" s="12">
        <v>39788</v>
      </c>
      <c r="N1109" s="12">
        <v>6874</v>
      </c>
      <c r="O1109" s="12">
        <v>469278</v>
      </c>
      <c r="P1109" s="55">
        <f t="shared" ref="P1109:P1196" si="57">SUM(D1109:O1109)</f>
        <v>6496856</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c r="E1116" s="12"/>
      <c r="F1116" s="12">
        <v>9048</v>
      </c>
      <c r="G1116" s="12">
        <v>92177</v>
      </c>
      <c r="H1116" s="12"/>
      <c r="I1116" s="12"/>
      <c r="J1116" s="12"/>
      <c r="K1116" s="12"/>
      <c r="L1116" s="12">
        <v>425813</v>
      </c>
      <c r="M1116" s="12"/>
      <c r="N1116" s="12"/>
      <c r="O1116" s="12">
        <v>176</v>
      </c>
      <c r="P1116" s="55">
        <f t="shared" si="57"/>
        <v>527214</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c r="E1129" s="12"/>
      <c r="F1129" s="12"/>
      <c r="G1129" s="12"/>
      <c r="H1129" s="12"/>
      <c r="I1129" s="12">
        <v>1392</v>
      </c>
      <c r="J1129" s="12"/>
      <c r="K1129" s="12">
        <v>23896</v>
      </c>
      <c r="L1129" s="12">
        <v>5000</v>
      </c>
      <c r="M1129" s="12"/>
      <c r="N1129" s="12"/>
      <c r="O1129" s="12"/>
      <c r="P1129" s="55">
        <f t="shared" si="57"/>
        <v>30288</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c r="E1133" s="12"/>
      <c r="F1133" s="12"/>
      <c r="G1133" s="12"/>
      <c r="H1133" s="12"/>
      <c r="I1133" s="12"/>
      <c r="J1133" s="12"/>
      <c r="K1133" s="12"/>
      <c r="L1133" s="12"/>
      <c r="M1133" s="12"/>
      <c r="N1133" s="12"/>
      <c r="O1133" s="12"/>
      <c r="P1133" s="55">
        <f t="shared" si="57"/>
        <v>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c r="E1139" s="12">
        <v>158340</v>
      </c>
      <c r="F1139" s="12">
        <v>11008</v>
      </c>
      <c r="G1139" s="12">
        <v>6101</v>
      </c>
      <c r="H1139" s="12"/>
      <c r="I1139" s="12"/>
      <c r="J1139" s="12">
        <v>16600</v>
      </c>
      <c r="K1139" s="12">
        <v>54827</v>
      </c>
      <c r="L1139" s="12">
        <v>65238</v>
      </c>
      <c r="M1139" s="12"/>
      <c r="N1139" s="12"/>
      <c r="O1139" s="12"/>
      <c r="P1139" s="55">
        <f t="shared" si="57"/>
        <v>312114</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v>183152</v>
      </c>
      <c r="E1149" s="12">
        <v>298308</v>
      </c>
      <c r="F1149" s="12">
        <v>82206</v>
      </c>
      <c r="G1149" s="12">
        <v>223256</v>
      </c>
      <c r="H1149" s="12">
        <v>125197</v>
      </c>
      <c r="I1149" s="12">
        <v>118939</v>
      </c>
      <c r="J1149" s="12">
        <v>134035</v>
      </c>
      <c r="K1149" s="12">
        <v>96133</v>
      </c>
      <c r="L1149" s="12">
        <v>40829</v>
      </c>
      <c r="M1149" s="12">
        <v>400</v>
      </c>
      <c r="N1149" s="12">
        <v>25603</v>
      </c>
      <c r="O1149" s="12">
        <v>92604</v>
      </c>
      <c r="P1149" s="55">
        <f t="shared" si="57"/>
        <v>1420662</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c r="E1153" s="12"/>
      <c r="F1153" s="12"/>
      <c r="G1153" s="12"/>
      <c r="H1153" s="12"/>
      <c r="I1153" s="12"/>
      <c r="J1153" s="12"/>
      <c r="K1153" s="12"/>
      <c r="L1153" s="12"/>
      <c r="M1153" s="12"/>
      <c r="N1153" s="12"/>
      <c r="O1153" s="12"/>
      <c r="P1153" s="55">
        <f t="shared" si="57"/>
        <v>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v>13899</v>
      </c>
      <c r="E1156" s="12">
        <v>58209</v>
      </c>
      <c r="F1156" s="12">
        <v>1947</v>
      </c>
      <c r="G1156" s="12">
        <v>33342</v>
      </c>
      <c r="H1156" s="12">
        <v>20591</v>
      </c>
      <c r="I1156" s="12">
        <v>18314</v>
      </c>
      <c r="J1156" s="12"/>
      <c r="K1156" s="12">
        <v>99560</v>
      </c>
      <c r="L1156" s="12">
        <v>39560</v>
      </c>
      <c r="M1156" s="12"/>
      <c r="N1156" s="12"/>
      <c r="O1156" s="12"/>
      <c r="P1156" s="55">
        <f t="shared" si="57"/>
        <v>285422</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v>88160</v>
      </c>
      <c r="F1166" s="12">
        <v>89076</v>
      </c>
      <c r="G1166" s="12"/>
      <c r="H1166" s="12"/>
      <c r="I1166" s="12"/>
      <c r="J1166" s="12"/>
      <c r="K1166" s="12"/>
      <c r="L1166" s="12"/>
      <c r="M1166" s="12"/>
      <c r="N1166" s="12"/>
      <c r="O1166" s="12"/>
      <c r="P1166" s="55">
        <f t="shared" si="57"/>
        <v>177236</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c r="E1169" s="12">
        <v>13862</v>
      </c>
      <c r="F1169" s="12">
        <v>5416</v>
      </c>
      <c r="G1169" s="12">
        <v>5001</v>
      </c>
      <c r="H1169" s="12">
        <v>732</v>
      </c>
      <c r="I1169" s="12">
        <v>6591</v>
      </c>
      <c r="J1169" s="12">
        <v>13483</v>
      </c>
      <c r="K1169" s="12">
        <v>23130</v>
      </c>
      <c r="L1169" s="12">
        <v>4008</v>
      </c>
      <c r="M1169" s="12">
        <v>4640</v>
      </c>
      <c r="N1169" s="12">
        <v>2552</v>
      </c>
      <c r="O1169" s="12">
        <v>19814</v>
      </c>
      <c r="P1169" s="55">
        <f t="shared" si="57"/>
        <v>99229</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v>4234</v>
      </c>
      <c r="M1176" s="12"/>
      <c r="N1176" s="12"/>
      <c r="O1176" s="12"/>
      <c r="P1176" s="55">
        <f t="shared" si="57"/>
        <v>4234</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v>11486</v>
      </c>
      <c r="E1179" s="12">
        <v>1399</v>
      </c>
      <c r="F1179" s="12"/>
      <c r="G1179" s="12">
        <v>23098</v>
      </c>
      <c r="H1179" s="12">
        <v>962</v>
      </c>
      <c r="I1179" s="12">
        <v>15898</v>
      </c>
      <c r="J1179" s="12">
        <v>1044</v>
      </c>
      <c r="K1179" s="12">
        <v>25292</v>
      </c>
      <c r="L1179" s="12">
        <v>2806500</v>
      </c>
      <c r="M1179" s="12"/>
      <c r="N1179" s="12">
        <v>1913548</v>
      </c>
      <c r="O1179" s="12">
        <v>1819554</v>
      </c>
      <c r="P1179" s="55">
        <f t="shared" si="57"/>
        <v>6618781</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v>1323020</v>
      </c>
      <c r="E1183" s="12">
        <v>1666235</v>
      </c>
      <c r="F1183" s="12">
        <v>928860</v>
      </c>
      <c r="G1183" s="12">
        <v>1879972</v>
      </c>
      <c r="H1183" s="12">
        <v>1001862</v>
      </c>
      <c r="I1183" s="12">
        <v>2252867</v>
      </c>
      <c r="J1183" s="12">
        <v>394070</v>
      </c>
      <c r="K1183" s="12">
        <v>788140</v>
      </c>
      <c r="L1183" s="12">
        <v>404612</v>
      </c>
      <c r="M1183" s="12"/>
      <c r="N1183" s="12"/>
      <c r="O1183" s="12"/>
      <c r="P1183" s="55">
        <f t="shared" si="57"/>
        <v>10639638</v>
      </c>
    </row>
    <row r="1184" spans="1:16" x14ac:dyDescent="0.25">
      <c r="A1184" s="532"/>
      <c r="B1184" s="527"/>
      <c r="C1184" s="110">
        <v>16</v>
      </c>
      <c r="D1184" s="12">
        <v>475186</v>
      </c>
      <c r="E1184" s="12"/>
      <c r="F1184" s="12"/>
      <c r="G1184" s="12"/>
      <c r="H1184" s="12"/>
      <c r="I1184" s="12"/>
      <c r="J1184" s="12"/>
      <c r="K1184" s="12">
        <v>2399292</v>
      </c>
      <c r="L1184" s="12">
        <v>51560</v>
      </c>
      <c r="M1184" s="12"/>
      <c r="N1184" s="12"/>
      <c r="O1184" s="12"/>
      <c r="P1184" s="55">
        <f t="shared" si="57"/>
        <v>2926038</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v>6690</v>
      </c>
      <c r="E1189" s="12">
        <v>4750</v>
      </c>
      <c r="F1189" s="12">
        <v>21000</v>
      </c>
      <c r="G1189" s="12">
        <v>16850</v>
      </c>
      <c r="H1189" s="12">
        <v>62640</v>
      </c>
      <c r="I1189" s="12">
        <v>22150</v>
      </c>
      <c r="J1189" s="12">
        <v>1500</v>
      </c>
      <c r="K1189" s="12">
        <v>9275</v>
      </c>
      <c r="L1189" s="12"/>
      <c r="M1189" s="12"/>
      <c r="N1189" s="12"/>
      <c r="O1189" s="12">
        <v>42920</v>
      </c>
      <c r="P1189" s="55">
        <f t="shared" si="57"/>
        <v>187775</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1500</v>
      </c>
      <c r="E1199" s="72">
        <f t="shared" ref="E1199:O1199" si="59">SUM(E1200:E1269)</f>
        <v>0</v>
      </c>
      <c r="F1199" s="72">
        <f t="shared" si="59"/>
        <v>2400</v>
      </c>
      <c r="G1199" s="72">
        <f t="shared" si="59"/>
        <v>600</v>
      </c>
      <c r="H1199" s="72">
        <f t="shared" si="59"/>
        <v>48630</v>
      </c>
      <c r="I1199" s="72">
        <f t="shared" si="59"/>
        <v>610</v>
      </c>
      <c r="J1199" s="72">
        <f t="shared" si="59"/>
        <v>2750</v>
      </c>
      <c r="K1199" s="72">
        <f t="shared" si="59"/>
        <v>1500</v>
      </c>
      <c r="L1199" s="72">
        <f t="shared" si="59"/>
        <v>9200</v>
      </c>
      <c r="M1199" s="72">
        <f t="shared" si="59"/>
        <v>0</v>
      </c>
      <c r="N1199" s="72">
        <f t="shared" si="59"/>
        <v>0</v>
      </c>
      <c r="O1199" s="72">
        <f t="shared" si="59"/>
        <v>7659</v>
      </c>
      <c r="P1199" s="72">
        <f>SUM(P1200:P1269)</f>
        <v>74849</v>
      </c>
    </row>
    <row r="1200" spans="1:16" ht="15" customHeight="1" x14ac:dyDescent="0.25">
      <c r="A1200" s="531">
        <v>361</v>
      </c>
      <c r="B1200" s="526" t="s">
        <v>2327</v>
      </c>
      <c r="C1200" s="110">
        <v>11</v>
      </c>
      <c r="D1200" s="12">
        <v>1500</v>
      </c>
      <c r="E1200" s="12">
        <v>0</v>
      </c>
      <c r="F1200" s="12">
        <v>2400</v>
      </c>
      <c r="G1200" s="12">
        <v>600</v>
      </c>
      <c r="H1200" s="12">
        <v>48630</v>
      </c>
      <c r="I1200" s="12">
        <v>610</v>
      </c>
      <c r="J1200" s="12">
        <v>2750</v>
      </c>
      <c r="K1200" s="12">
        <v>1500</v>
      </c>
      <c r="L1200" s="12">
        <v>9200</v>
      </c>
      <c r="M1200" s="12">
        <v>0</v>
      </c>
      <c r="N1200" s="12">
        <v>0</v>
      </c>
      <c r="O1200" s="12">
        <v>7659</v>
      </c>
      <c r="P1200" s="55">
        <f t="shared" ref="P1200:P1267" si="60">SUM(D1200:O1200)</f>
        <v>74849</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0</v>
      </c>
      <c r="E1270" s="72">
        <f t="shared" ref="E1270:O1270" si="62">SUM(E1271:E1360)</f>
        <v>33272</v>
      </c>
      <c r="F1270" s="72">
        <f t="shared" si="62"/>
        <v>1740</v>
      </c>
      <c r="G1270" s="72">
        <f t="shared" si="62"/>
        <v>21988</v>
      </c>
      <c r="H1270" s="72">
        <f t="shared" si="62"/>
        <v>0</v>
      </c>
      <c r="I1270" s="72">
        <f t="shared" si="62"/>
        <v>0</v>
      </c>
      <c r="J1270" s="72">
        <f t="shared" si="62"/>
        <v>4918</v>
      </c>
      <c r="K1270" s="72">
        <f t="shared" si="62"/>
        <v>14500</v>
      </c>
      <c r="L1270" s="72">
        <f t="shared" si="62"/>
        <v>79979</v>
      </c>
      <c r="M1270" s="72">
        <f t="shared" si="62"/>
        <v>0</v>
      </c>
      <c r="N1270" s="72">
        <f t="shared" si="62"/>
        <v>660</v>
      </c>
      <c r="O1270" s="72">
        <f t="shared" si="62"/>
        <v>1136</v>
      </c>
      <c r="P1270" s="72">
        <f>SUM(P1271:P1360)</f>
        <v>158193</v>
      </c>
    </row>
    <row r="1271" spans="1:16" x14ac:dyDescent="0.25">
      <c r="A1271" s="531">
        <v>371</v>
      </c>
      <c r="B1271" s="526" t="s">
        <v>2335</v>
      </c>
      <c r="C1271" s="110">
        <v>11</v>
      </c>
      <c r="D1271" s="12"/>
      <c r="E1271" s="12"/>
      <c r="F1271" s="12"/>
      <c r="G1271" s="12"/>
      <c r="H1271" s="12"/>
      <c r="I1271" s="12"/>
      <c r="J1271" s="12"/>
      <c r="K1271" s="12"/>
      <c r="L1271" s="12">
        <v>4205</v>
      </c>
      <c r="M1271" s="12"/>
      <c r="N1271" s="12"/>
      <c r="O1271" s="12">
        <v>680</v>
      </c>
      <c r="P1271" s="55">
        <f t="shared" ref="P1271:P1358" si="63">SUM(D1271:O1271)</f>
        <v>4885</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c r="E1311" s="12"/>
      <c r="F1311" s="12"/>
      <c r="G1311" s="12">
        <v>818</v>
      </c>
      <c r="H1311" s="12"/>
      <c r="I1311" s="12"/>
      <c r="J1311" s="12">
        <v>4918</v>
      </c>
      <c r="K1311" s="12"/>
      <c r="L1311" s="12"/>
      <c r="M1311" s="12"/>
      <c r="N1311" s="12"/>
      <c r="O1311" s="12"/>
      <c r="P1311" s="55">
        <f t="shared" si="63"/>
        <v>5736</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c r="E1351" s="12">
        <v>33272</v>
      </c>
      <c r="F1351" s="12">
        <v>1740</v>
      </c>
      <c r="G1351" s="12">
        <v>21170</v>
      </c>
      <c r="H1351" s="12"/>
      <c r="I1351" s="12"/>
      <c r="J1351" s="12"/>
      <c r="K1351" s="12">
        <v>14500</v>
      </c>
      <c r="L1351" s="12">
        <v>75774</v>
      </c>
      <c r="M1351" s="12"/>
      <c r="N1351" s="12">
        <v>660</v>
      </c>
      <c r="O1351" s="12">
        <v>456</v>
      </c>
      <c r="P1351" s="55">
        <f t="shared" si="63"/>
        <v>147572</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302655</v>
      </c>
      <c r="E1361" s="72">
        <f t="shared" ref="E1361:O1361" si="65">SUM(E1362:E1411)</f>
        <v>124932</v>
      </c>
      <c r="F1361" s="72">
        <f t="shared" si="65"/>
        <v>123181</v>
      </c>
      <c r="G1361" s="72">
        <f t="shared" si="65"/>
        <v>224706</v>
      </c>
      <c r="H1361" s="72">
        <f t="shared" si="65"/>
        <v>169958</v>
      </c>
      <c r="I1361" s="72">
        <f t="shared" si="65"/>
        <v>79116</v>
      </c>
      <c r="J1361" s="72">
        <f t="shared" si="65"/>
        <v>223733</v>
      </c>
      <c r="K1361" s="72">
        <f t="shared" si="65"/>
        <v>1722308</v>
      </c>
      <c r="L1361" s="72">
        <f t="shared" si="65"/>
        <v>949423</v>
      </c>
      <c r="M1361" s="72">
        <f t="shared" si="65"/>
        <v>14364</v>
      </c>
      <c r="N1361" s="72">
        <f t="shared" si="65"/>
        <v>61195</v>
      </c>
      <c r="O1361" s="72">
        <f t="shared" si="65"/>
        <v>347990</v>
      </c>
      <c r="P1361" s="72">
        <f>SUM(P1362:P1411)</f>
        <v>4343561</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v>302655</v>
      </c>
      <c r="E1372" s="12">
        <v>124932</v>
      </c>
      <c r="F1372" s="12">
        <v>123181</v>
      </c>
      <c r="G1372" s="12">
        <v>224706</v>
      </c>
      <c r="H1372" s="12">
        <v>169958</v>
      </c>
      <c r="I1372" s="12">
        <v>79116</v>
      </c>
      <c r="J1372" s="12">
        <v>20000</v>
      </c>
      <c r="K1372" s="12">
        <v>1522348</v>
      </c>
      <c r="L1372" s="12">
        <v>949383</v>
      </c>
      <c r="M1372" s="12">
        <v>14364</v>
      </c>
      <c r="N1372" s="12">
        <v>61195</v>
      </c>
      <c r="O1372" s="12">
        <v>347990</v>
      </c>
      <c r="P1372" s="55">
        <f t="shared" si="66"/>
        <v>3939828</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c r="H1376" s="12"/>
      <c r="I1376" s="12"/>
      <c r="J1376" s="12"/>
      <c r="K1376" s="12"/>
      <c r="L1376" s="12"/>
      <c r="M1376" s="12"/>
      <c r="N1376" s="12"/>
      <c r="O1376" s="12"/>
      <c r="P1376" s="55">
        <f t="shared" si="66"/>
        <v>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v>58565</v>
      </c>
      <c r="K1382" s="12">
        <v>100000</v>
      </c>
      <c r="L1382" s="12"/>
      <c r="M1382" s="12"/>
      <c r="N1382" s="12"/>
      <c r="O1382" s="12"/>
      <c r="P1382" s="55">
        <f t="shared" si="66"/>
        <v>158565</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v>145168</v>
      </c>
      <c r="K1390" s="12">
        <v>99960</v>
      </c>
      <c r="L1390" s="12">
        <v>40</v>
      </c>
      <c r="M1390" s="12"/>
      <c r="N1390" s="12"/>
      <c r="O1390" s="12"/>
      <c r="P1390" s="55">
        <f t="shared" si="66"/>
        <v>245168</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19412</v>
      </c>
      <c r="E1412" s="72">
        <f t="shared" ref="E1412:O1412" si="67">SUM(E1413:E1493)</f>
        <v>28721</v>
      </c>
      <c r="F1412" s="72">
        <f t="shared" si="67"/>
        <v>11757</v>
      </c>
      <c r="G1412" s="72">
        <f t="shared" si="67"/>
        <v>33488</v>
      </c>
      <c r="H1412" s="72">
        <f t="shared" si="67"/>
        <v>37327</v>
      </c>
      <c r="I1412" s="72">
        <f t="shared" si="67"/>
        <v>361279</v>
      </c>
      <c r="J1412" s="72">
        <f t="shared" si="67"/>
        <v>10293</v>
      </c>
      <c r="K1412" s="72">
        <f t="shared" si="67"/>
        <v>0</v>
      </c>
      <c r="L1412" s="72">
        <f t="shared" si="67"/>
        <v>4538223</v>
      </c>
      <c r="M1412" s="72">
        <f t="shared" si="67"/>
        <v>0</v>
      </c>
      <c r="N1412" s="72">
        <f t="shared" si="67"/>
        <v>0</v>
      </c>
      <c r="O1412" s="72">
        <f t="shared" si="67"/>
        <v>16800</v>
      </c>
      <c r="P1412" s="72">
        <f>SUM(P1413:P1493)</f>
        <v>5057300</v>
      </c>
    </row>
    <row r="1413" spans="1:16" x14ac:dyDescent="0.25">
      <c r="A1413" s="531">
        <v>391</v>
      </c>
      <c r="B1413" s="526" t="s">
        <v>2351</v>
      </c>
      <c r="C1413" s="110">
        <v>11</v>
      </c>
      <c r="D1413" s="12">
        <v>2050</v>
      </c>
      <c r="E1413" s="12">
        <v>28721</v>
      </c>
      <c r="F1413" s="12">
        <v>900</v>
      </c>
      <c r="G1413" s="12">
        <v>14412</v>
      </c>
      <c r="H1413" s="12">
        <v>26500</v>
      </c>
      <c r="I1413" s="12">
        <v>5600</v>
      </c>
      <c r="J1413" s="12">
        <v>10293</v>
      </c>
      <c r="K1413" s="12"/>
      <c r="L1413" s="12"/>
      <c r="M1413" s="12"/>
      <c r="N1413" s="12"/>
      <c r="O1413" s="12">
        <v>16800</v>
      </c>
      <c r="P1413" s="55">
        <f t="shared" ref="P1413:P1491" si="68">SUM(D1413:O1413)</f>
        <v>105276</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v>17362</v>
      </c>
      <c r="E1423" s="12"/>
      <c r="F1423" s="12"/>
      <c r="G1423" s="12">
        <v>14000</v>
      </c>
      <c r="H1423" s="12"/>
      <c r="I1423" s="12"/>
      <c r="J1423" s="12"/>
      <c r="K1423" s="12"/>
      <c r="L1423" s="12">
        <v>627129</v>
      </c>
      <c r="M1423" s="12"/>
      <c r="N1423" s="12"/>
      <c r="O1423" s="12"/>
      <c r="P1423" s="55">
        <f t="shared" si="68"/>
        <v>658491</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c r="E1443" s="12"/>
      <c r="F1443" s="12"/>
      <c r="G1443" s="12"/>
      <c r="H1443" s="12"/>
      <c r="I1443" s="12">
        <v>332409</v>
      </c>
      <c r="J1443" s="12"/>
      <c r="K1443" s="12"/>
      <c r="L1443" s="12">
        <v>3907888</v>
      </c>
      <c r="M1443" s="12"/>
      <c r="N1443" s="12"/>
      <c r="O1443" s="12"/>
      <c r="P1443" s="55">
        <f t="shared" si="68"/>
        <v>4240297</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c r="E1463" s="12"/>
      <c r="F1463" s="12">
        <v>10857</v>
      </c>
      <c r="G1463" s="12">
        <v>5076</v>
      </c>
      <c r="H1463" s="12">
        <v>10827</v>
      </c>
      <c r="I1463" s="12">
        <v>23270</v>
      </c>
      <c r="J1463" s="12"/>
      <c r="K1463" s="12"/>
      <c r="L1463" s="12">
        <v>3206</v>
      </c>
      <c r="M1463" s="12"/>
      <c r="N1463" s="12"/>
      <c r="O1463" s="12"/>
      <c r="P1463" s="55">
        <f t="shared" si="68"/>
        <v>53236</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1132301</v>
      </c>
      <c r="E1494" s="77">
        <f t="shared" si="70"/>
        <v>1261559</v>
      </c>
      <c r="F1494" s="77">
        <f t="shared" si="70"/>
        <v>1510031</v>
      </c>
      <c r="G1494" s="77">
        <f t="shared" si="70"/>
        <v>1302082</v>
      </c>
      <c r="H1494" s="77">
        <f t="shared" si="70"/>
        <v>4758093</v>
      </c>
      <c r="I1494" s="77">
        <f t="shared" si="70"/>
        <v>1468456</v>
      </c>
      <c r="J1494" s="77">
        <f t="shared" si="70"/>
        <v>1146590</v>
      </c>
      <c r="K1494" s="77">
        <f t="shared" si="70"/>
        <v>838349</v>
      </c>
      <c r="L1494" s="77">
        <f t="shared" si="70"/>
        <v>676782</v>
      </c>
      <c r="M1494" s="77">
        <f t="shared" si="70"/>
        <v>1380063</v>
      </c>
      <c r="N1494" s="77">
        <f t="shared" si="70"/>
        <v>933911</v>
      </c>
      <c r="O1494" s="77">
        <f t="shared" si="70"/>
        <v>1501567</v>
      </c>
      <c r="P1494" s="77">
        <f t="shared" si="70"/>
        <v>17909784</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500000</v>
      </c>
      <c r="E1523" s="72">
        <f t="shared" ref="E1523:O1523" si="73">SUM(E1524:E1537)</f>
        <v>500000</v>
      </c>
      <c r="F1523" s="72">
        <f t="shared" si="73"/>
        <v>500000</v>
      </c>
      <c r="G1523" s="72">
        <f t="shared" si="73"/>
        <v>500000</v>
      </c>
      <c r="H1523" s="72">
        <f t="shared" si="73"/>
        <v>600000</v>
      </c>
      <c r="I1523" s="72">
        <f t="shared" si="73"/>
        <v>500000</v>
      </c>
      <c r="J1523" s="72">
        <f t="shared" si="73"/>
        <v>500000</v>
      </c>
      <c r="K1523" s="72">
        <f t="shared" si="73"/>
        <v>0</v>
      </c>
      <c r="L1523" s="72">
        <f t="shared" si="73"/>
        <v>0</v>
      </c>
      <c r="M1523" s="72">
        <f t="shared" si="73"/>
        <v>500000</v>
      </c>
      <c r="N1523" s="72">
        <f t="shared" si="73"/>
        <v>250000</v>
      </c>
      <c r="O1523" s="72">
        <f t="shared" si="73"/>
        <v>750000</v>
      </c>
      <c r="P1523" s="72">
        <f>SUM(P1524:P1537)</f>
        <v>5100000</v>
      </c>
    </row>
    <row r="1524" spans="1:16" ht="15" customHeight="1" x14ac:dyDescent="0.25">
      <c r="A1524" s="531">
        <v>421</v>
      </c>
      <c r="B1524" s="526" t="s">
        <v>2371</v>
      </c>
      <c r="C1524" s="110">
        <v>11</v>
      </c>
      <c r="D1524" s="12"/>
      <c r="E1524" s="12"/>
      <c r="F1524" s="12"/>
      <c r="G1524" s="12"/>
      <c r="H1524" s="12"/>
      <c r="I1524" s="12"/>
      <c r="J1524" s="12"/>
      <c r="K1524" s="12"/>
      <c r="L1524" s="12"/>
      <c r="M1524" s="12"/>
      <c r="N1524" s="12">
        <v>250000</v>
      </c>
      <c r="O1524" s="12">
        <v>750000</v>
      </c>
      <c r="P1524" s="55">
        <f>SUM(D1524:O1524)</f>
        <v>1000000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v>500000</v>
      </c>
      <c r="E1528" s="12">
        <v>500000</v>
      </c>
      <c r="F1528" s="12">
        <v>500000</v>
      </c>
      <c r="G1528" s="12">
        <v>500000</v>
      </c>
      <c r="H1528" s="12">
        <v>600000</v>
      </c>
      <c r="I1528" s="12">
        <v>500000</v>
      </c>
      <c r="J1528" s="12">
        <v>500000</v>
      </c>
      <c r="K1528" s="12"/>
      <c r="L1528" s="12"/>
      <c r="M1528" s="12">
        <v>500000</v>
      </c>
      <c r="N1528" s="12"/>
      <c r="O1528" s="12"/>
      <c r="P1528" s="55">
        <f t="shared" si="74"/>
        <v>4100000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14735</v>
      </c>
      <c r="E1620" s="72">
        <f t="shared" ref="E1620:O1620" si="78">SUM(E1621:E1700)</f>
        <v>40958</v>
      </c>
      <c r="F1620" s="72">
        <f t="shared" si="78"/>
        <v>367635</v>
      </c>
      <c r="G1620" s="72">
        <f t="shared" si="78"/>
        <v>77391</v>
      </c>
      <c r="H1620" s="72">
        <f t="shared" si="78"/>
        <v>3609419</v>
      </c>
      <c r="I1620" s="72">
        <f t="shared" si="78"/>
        <v>49022</v>
      </c>
      <c r="J1620" s="72">
        <f t="shared" si="78"/>
        <v>8741</v>
      </c>
      <c r="K1620" s="72">
        <f t="shared" si="78"/>
        <v>23549</v>
      </c>
      <c r="L1620" s="72">
        <f t="shared" si="78"/>
        <v>17342</v>
      </c>
      <c r="M1620" s="72">
        <f t="shared" si="78"/>
        <v>0</v>
      </c>
      <c r="N1620" s="72">
        <f t="shared" si="78"/>
        <v>5000</v>
      </c>
      <c r="O1620" s="72">
        <f t="shared" si="78"/>
        <v>0</v>
      </c>
      <c r="P1620" s="72">
        <f>SUM(P1621:P1700)</f>
        <v>4213792</v>
      </c>
    </row>
    <row r="1621" spans="1:16" x14ac:dyDescent="0.25">
      <c r="A1621" s="531">
        <v>441</v>
      </c>
      <c r="B1621" s="526" t="s">
        <v>2387</v>
      </c>
      <c r="C1621" s="110">
        <v>11</v>
      </c>
      <c r="D1621" s="66">
        <v>14735</v>
      </c>
      <c r="E1621" s="12">
        <v>40958</v>
      </c>
      <c r="F1621" s="12">
        <v>367635</v>
      </c>
      <c r="G1621" s="12">
        <v>47712</v>
      </c>
      <c r="H1621" s="12">
        <v>3609419</v>
      </c>
      <c r="I1621" s="12">
        <v>21482</v>
      </c>
      <c r="J1621" s="12">
        <v>8741</v>
      </c>
      <c r="K1621" s="12">
        <v>13109</v>
      </c>
      <c r="L1621" s="12">
        <v>17342</v>
      </c>
      <c r="M1621" s="12">
        <v>0</v>
      </c>
      <c r="N1621" s="12">
        <v>5000</v>
      </c>
      <c r="O1621" s="12">
        <v>0</v>
      </c>
      <c r="P1621" s="55">
        <f t="shared" ref="P1621:P1700" si="79">SUM(D1621:O1621)</f>
        <v>4146133</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c r="E1625" s="12"/>
      <c r="F1625" s="12"/>
      <c r="G1625" s="12"/>
      <c r="H1625" s="12"/>
      <c r="I1625" s="12"/>
      <c r="J1625" s="12"/>
      <c r="K1625" s="12"/>
      <c r="L1625" s="12"/>
      <c r="M1625" s="12"/>
      <c r="N1625" s="12"/>
      <c r="O1625" s="12"/>
      <c r="P1625" s="55">
        <f t="shared" si="79"/>
        <v>0</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c r="I1635" s="12"/>
      <c r="J1635" s="12"/>
      <c r="K1635" s="12"/>
      <c r="L1635" s="12"/>
      <c r="M1635" s="12"/>
      <c r="N1635" s="12"/>
      <c r="O1635" s="12"/>
      <c r="P1635" s="55">
        <f t="shared" si="79"/>
        <v>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c r="E1641" s="12"/>
      <c r="F1641" s="12"/>
      <c r="G1641" s="12">
        <v>29679</v>
      </c>
      <c r="H1641" s="12"/>
      <c r="I1641" s="12">
        <v>27540</v>
      </c>
      <c r="J1641" s="12"/>
      <c r="K1641" s="12">
        <v>10440</v>
      </c>
      <c r="L1641" s="12"/>
      <c r="M1641" s="12"/>
      <c r="N1641" s="12"/>
      <c r="O1641" s="12"/>
      <c r="P1641" s="55">
        <f t="shared" si="79"/>
        <v>67659</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c r="E1661" s="12"/>
      <c r="F1661" s="12"/>
      <c r="G1661" s="12"/>
      <c r="H1661" s="12"/>
      <c r="I1661" s="12"/>
      <c r="J1661" s="12"/>
      <c r="K1661" s="12"/>
      <c r="L1661" s="12"/>
      <c r="M1661" s="12"/>
      <c r="N1661" s="12"/>
      <c r="O1661" s="12"/>
      <c r="P1661" s="55">
        <f t="shared" si="79"/>
        <v>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c r="E1665" s="12"/>
      <c r="F1665" s="12"/>
      <c r="G1665" s="12"/>
      <c r="H1665" s="12"/>
      <c r="I1665" s="12"/>
      <c r="J1665" s="12"/>
      <c r="K1665" s="12"/>
      <c r="L1665" s="12"/>
      <c r="M1665" s="12"/>
      <c r="N1665" s="12"/>
      <c r="O1665" s="12"/>
      <c r="P1665" s="55">
        <f t="shared" si="79"/>
        <v>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468482</v>
      </c>
      <c r="E1701" s="72">
        <f t="shared" ref="E1701:O1701" si="80">SUM(E1702:E1731)</f>
        <v>437024</v>
      </c>
      <c r="F1701" s="72">
        <f t="shared" si="80"/>
        <v>482622</v>
      </c>
      <c r="G1701" s="72">
        <f t="shared" si="80"/>
        <v>479520</v>
      </c>
      <c r="H1701" s="72">
        <f t="shared" si="80"/>
        <v>487948</v>
      </c>
      <c r="I1701" s="72">
        <f t="shared" si="80"/>
        <v>474252</v>
      </c>
      <c r="J1701" s="72">
        <f t="shared" si="80"/>
        <v>487623</v>
      </c>
      <c r="K1701" s="72">
        <f t="shared" si="80"/>
        <v>488882</v>
      </c>
      <c r="L1701" s="72">
        <f t="shared" si="80"/>
        <v>482658</v>
      </c>
      <c r="M1701" s="72">
        <f t="shared" si="80"/>
        <v>482658</v>
      </c>
      <c r="N1701" s="72">
        <f t="shared" si="80"/>
        <v>487846</v>
      </c>
      <c r="O1701" s="72">
        <f t="shared" si="80"/>
        <v>491166</v>
      </c>
      <c r="P1701" s="72">
        <f>SUM(P1702:P1731)</f>
        <v>5750681</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v>468482</v>
      </c>
      <c r="E1706" s="12">
        <v>437024</v>
      </c>
      <c r="F1706" s="12">
        <v>482622</v>
      </c>
      <c r="G1706" s="12">
        <v>479520</v>
      </c>
      <c r="H1706" s="12">
        <v>487948</v>
      </c>
      <c r="I1706" s="12">
        <v>474252</v>
      </c>
      <c r="J1706" s="12">
        <v>487623</v>
      </c>
      <c r="K1706" s="12">
        <v>488882</v>
      </c>
      <c r="L1706" s="12">
        <v>482658</v>
      </c>
      <c r="M1706" s="12">
        <v>482658</v>
      </c>
      <c r="N1706" s="12">
        <v>487846</v>
      </c>
      <c r="O1706" s="12">
        <v>491166</v>
      </c>
      <c r="P1706" s="55">
        <f t="shared" si="81"/>
        <v>5750681</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149084</v>
      </c>
      <c r="E1732" s="72">
        <f t="shared" ref="E1732:O1732" si="82">SUM(E1733:E1766)</f>
        <v>283577</v>
      </c>
      <c r="F1732" s="72">
        <f t="shared" si="82"/>
        <v>159774</v>
      </c>
      <c r="G1732" s="72">
        <f t="shared" si="82"/>
        <v>245171</v>
      </c>
      <c r="H1732" s="72">
        <f t="shared" si="82"/>
        <v>60726</v>
      </c>
      <c r="I1732" s="72">
        <f t="shared" si="82"/>
        <v>445182</v>
      </c>
      <c r="J1732" s="72">
        <f t="shared" si="82"/>
        <v>150226</v>
      </c>
      <c r="K1732" s="72">
        <f t="shared" si="82"/>
        <v>325918</v>
      </c>
      <c r="L1732" s="72">
        <f t="shared" si="82"/>
        <v>176782</v>
      </c>
      <c r="M1732" s="72">
        <f t="shared" si="82"/>
        <v>397405</v>
      </c>
      <c r="N1732" s="72">
        <f t="shared" si="82"/>
        <v>191065</v>
      </c>
      <c r="O1732" s="72">
        <f t="shared" si="82"/>
        <v>260401</v>
      </c>
      <c r="P1732" s="72">
        <f>SUM(P1733:P1766)</f>
        <v>2845311</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v>149084</v>
      </c>
      <c r="E1738" s="12">
        <v>283577</v>
      </c>
      <c r="F1738" s="12">
        <v>159774</v>
      </c>
      <c r="G1738" s="12">
        <v>245171</v>
      </c>
      <c r="H1738" s="12">
        <v>60726</v>
      </c>
      <c r="I1738" s="12">
        <v>445182</v>
      </c>
      <c r="J1738" s="12">
        <v>150226</v>
      </c>
      <c r="K1738" s="12">
        <v>325918</v>
      </c>
      <c r="L1738" s="12">
        <v>176782</v>
      </c>
      <c r="M1738" s="12">
        <v>397405</v>
      </c>
      <c r="N1738" s="12">
        <v>191065</v>
      </c>
      <c r="O1738" s="12">
        <v>260401</v>
      </c>
      <c r="P1738" s="55">
        <f t="shared" si="83"/>
        <v>2845311</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40363</v>
      </c>
      <c r="E1860" s="77">
        <f t="shared" ref="E1860:P1860" si="90">E1861+E1922+E1963+E1984+E2045+E2056+E2137+E2228+E2269</f>
        <v>29999</v>
      </c>
      <c r="F1860" s="77">
        <f t="shared" si="90"/>
        <v>62454</v>
      </c>
      <c r="G1860" s="77">
        <f t="shared" si="90"/>
        <v>1089942</v>
      </c>
      <c r="H1860" s="77">
        <f t="shared" si="90"/>
        <v>1770969</v>
      </c>
      <c r="I1860" s="77">
        <f t="shared" si="90"/>
        <v>616297</v>
      </c>
      <c r="J1860" s="77">
        <f t="shared" si="90"/>
        <v>379960</v>
      </c>
      <c r="K1860" s="77">
        <f t="shared" si="90"/>
        <v>151380</v>
      </c>
      <c r="L1860" s="77">
        <f t="shared" si="90"/>
        <v>3830381</v>
      </c>
      <c r="M1860" s="77">
        <f t="shared" si="90"/>
        <v>0</v>
      </c>
      <c r="N1860" s="77">
        <f t="shared" si="90"/>
        <v>0</v>
      </c>
      <c r="O1860" s="77">
        <f t="shared" si="90"/>
        <v>0</v>
      </c>
      <c r="P1860" s="77">
        <f t="shared" si="90"/>
        <v>7971745</v>
      </c>
    </row>
    <row r="1861" spans="1:16" x14ac:dyDescent="0.25">
      <c r="A1861" s="74">
        <v>5100</v>
      </c>
      <c r="B1861" s="529" t="s">
        <v>2420</v>
      </c>
      <c r="C1861" s="530"/>
      <c r="D1861" s="72">
        <f>SUM(D1862:D1921)</f>
        <v>40363</v>
      </c>
      <c r="E1861" s="72">
        <f t="shared" ref="E1861:O1861" si="91">SUM(E1862:E1921)</f>
        <v>29999</v>
      </c>
      <c r="F1861" s="72">
        <f t="shared" si="91"/>
        <v>62454</v>
      </c>
      <c r="G1861" s="72">
        <f t="shared" si="91"/>
        <v>72140</v>
      </c>
      <c r="H1861" s="72">
        <f t="shared" si="91"/>
        <v>52084</v>
      </c>
      <c r="I1861" s="72">
        <f t="shared" si="91"/>
        <v>52000</v>
      </c>
      <c r="J1861" s="72">
        <f t="shared" si="91"/>
        <v>106664</v>
      </c>
      <c r="K1861" s="72">
        <f t="shared" si="91"/>
        <v>151380</v>
      </c>
      <c r="L1861" s="72">
        <f t="shared" si="91"/>
        <v>24128</v>
      </c>
      <c r="M1861" s="72">
        <f t="shared" si="91"/>
        <v>0</v>
      </c>
      <c r="N1861" s="72">
        <f t="shared" si="91"/>
        <v>0</v>
      </c>
      <c r="O1861" s="72">
        <f t="shared" si="91"/>
        <v>0</v>
      </c>
      <c r="P1861" s="72">
        <f>SUM(P1862:P1921)</f>
        <v>591212</v>
      </c>
    </row>
    <row r="1862" spans="1:16" x14ac:dyDescent="0.25">
      <c r="A1862" s="531">
        <v>511</v>
      </c>
      <c r="B1862" s="526"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v>40363</v>
      </c>
      <c r="E1902" s="12">
        <v>29999</v>
      </c>
      <c r="F1902" s="12">
        <v>62454</v>
      </c>
      <c r="G1902" s="12">
        <v>72140</v>
      </c>
      <c r="H1902" s="12">
        <v>52084</v>
      </c>
      <c r="I1902" s="12">
        <v>39000</v>
      </c>
      <c r="J1902" s="12">
        <v>54664</v>
      </c>
      <c r="K1902" s="12">
        <v>151380</v>
      </c>
      <c r="L1902" s="12">
        <v>24128</v>
      </c>
      <c r="M1902" s="12"/>
      <c r="N1902" s="12"/>
      <c r="O1902" s="12"/>
      <c r="P1902" s="55">
        <f t="shared" si="92"/>
        <v>526212</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c r="E1906" s="12"/>
      <c r="F1906" s="12"/>
      <c r="G1906" s="12"/>
      <c r="H1906" s="12"/>
      <c r="I1906" s="12"/>
      <c r="J1906" s="12"/>
      <c r="K1906" s="12"/>
      <c r="L1906" s="12"/>
      <c r="M1906" s="12"/>
      <c r="N1906" s="12"/>
      <c r="O1906" s="12"/>
      <c r="P1906" s="55">
        <f t="shared" si="92"/>
        <v>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c r="E1909" s="12"/>
      <c r="F1909" s="12"/>
      <c r="G1909" s="12"/>
      <c r="H1909" s="12"/>
      <c r="I1909" s="12"/>
      <c r="J1909" s="12"/>
      <c r="K1909" s="12"/>
      <c r="L1909" s="12"/>
      <c r="M1909" s="12"/>
      <c r="N1909" s="12"/>
      <c r="O1909" s="12"/>
      <c r="P1909" s="55">
        <f t="shared" si="92"/>
        <v>0</v>
      </c>
    </row>
    <row r="1910" spans="1:16" x14ac:dyDescent="0.25">
      <c r="A1910" s="532"/>
      <c r="B1910" s="527"/>
      <c r="C1910" s="110">
        <v>26</v>
      </c>
      <c r="D1910" s="66"/>
      <c r="E1910" s="12"/>
      <c r="F1910" s="12"/>
      <c r="G1910" s="12"/>
      <c r="H1910" s="12"/>
      <c r="I1910" s="12">
        <v>13000</v>
      </c>
      <c r="J1910" s="12">
        <v>52000</v>
      </c>
      <c r="K1910" s="12"/>
      <c r="L1910" s="12"/>
      <c r="M1910" s="12"/>
      <c r="N1910" s="12"/>
      <c r="O1910" s="12"/>
      <c r="P1910" s="55">
        <f t="shared" si="92"/>
        <v>65000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c r="I1971" s="12"/>
      <c r="J1971" s="12"/>
      <c r="K1971" s="12"/>
      <c r="L1971" s="12"/>
      <c r="M1971" s="12"/>
      <c r="N1971" s="12"/>
      <c r="O1971" s="12"/>
      <c r="P1971" s="55">
        <f t="shared" si="96"/>
        <v>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0</v>
      </c>
      <c r="F1984" s="72">
        <f t="shared" si="97"/>
        <v>0</v>
      </c>
      <c r="G1984" s="72">
        <f t="shared" si="97"/>
        <v>1017802</v>
      </c>
      <c r="H1984" s="72">
        <f t="shared" si="97"/>
        <v>39490</v>
      </c>
      <c r="I1984" s="72">
        <f t="shared" si="97"/>
        <v>564297</v>
      </c>
      <c r="J1984" s="72">
        <f t="shared" si="97"/>
        <v>0</v>
      </c>
      <c r="K1984" s="72">
        <f t="shared" si="97"/>
        <v>0</v>
      </c>
      <c r="L1984" s="72">
        <f t="shared" si="97"/>
        <v>3806253</v>
      </c>
      <c r="M1984" s="72">
        <f t="shared" si="97"/>
        <v>0</v>
      </c>
      <c r="N1984" s="72">
        <f t="shared" si="97"/>
        <v>0</v>
      </c>
      <c r="O1984" s="72">
        <f t="shared" si="97"/>
        <v>0</v>
      </c>
      <c r="P1984" s="72">
        <f>SUM(P1985:P2044)</f>
        <v>5427842</v>
      </c>
    </row>
    <row r="1985" spans="1:16" x14ac:dyDescent="0.25">
      <c r="A1985" s="531">
        <v>541</v>
      </c>
      <c r="B1985" s="526" t="s">
        <v>2436</v>
      </c>
      <c r="C1985" s="110">
        <v>11</v>
      </c>
      <c r="D1985" s="66"/>
      <c r="E1985" s="12"/>
      <c r="F1985" s="12"/>
      <c r="G1985" s="12">
        <v>986482</v>
      </c>
      <c r="H1985" s="12">
        <v>0</v>
      </c>
      <c r="I1985" s="12"/>
      <c r="J1985" s="12"/>
      <c r="K1985" s="12"/>
      <c r="L1985" s="12">
        <v>3423200</v>
      </c>
      <c r="M1985" s="12"/>
      <c r="N1985" s="12"/>
      <c r="O1985" s="12"/>
      <c r="P1985" s="55">
        <f t="shared" ref="P1985:P2044" si="98">SUM(D1985:O1985)</f>
        <v>4409682</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c r="J1992" s="12"/>
      <c r="K1992" s="12"/>
      <c r="L1992" s="12"/>
      <c r="M1992" s="12"/>
      <c r="N1992" s="12"/>
      <c r="O1992" s="12"/>
      <c r="P1992" s="55">
        <f t="shared" si="98"/>
        <v>0</v>
      </c>
    </row>
    <row r="1993" spans="1:16" x14ac:dyDescent="0.25">
      <c r="A1993" s="532"/>
      <c r="B1993" s="527"/>
      <c r="C1993" s="110">
        <v>26</v>
      </c>
      <c r="D1993" s="66"/>
      <c r="E1993" s="12"/>
      <c r="F1993" s="12"/>
      <c r="G1993" s="12"/>
      <c r="H1993" s="12"/>
      <c r="I1993" s="12">
        <v>564297</v>
      </c>
      <c r="J1993" s="12"/>
      <c r="K1993" s="12"/>
      <c r="L1993" s="12"/>
      <c r="M1993" s="12"/>
      <c r="N1993" s="12"/>
      <c r="O1993" s="12"/>
      <c r="P1993" s="55">
        <f t="shared" si="98"/>
        <v>564297</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c r="G2035" s="12">
        <v>31320</v>
      </c>
      <c r="H2035" s="12">
        <v>39490</v>
      </c>
      <c r="I2035" s="12"/>
      <c r="J2035" s="12"/>
      <c r="K2035" s="12"/>
      <c r="L2035" s="12">
        <v>383053</v>
      </c>
      <c r="M2035" s="12"/>
      <c r="N2035" s="12"/>
      <c r="O2035" s="12"/>
      <c r="P2035" s="55">
        <f t="shared" si="98"/>
        <v>453863</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0</v>
      </c>
      <c r="E2056" s="72">
        <f t="shared" ref="E2056:O2056" si="101">SUM(E2057:E2136)</f>
        <v>0</v>
      </c>
      <c r="F2056" s="72">
        <f t="shared" si="101"/>
        <v>0</v>
      </c>
      <c r="G2056" s="72">
        <f t="shared" si="101"/>
        <v>0</v>
      </c>
      <c r="H2056" s="72">
        <f t="shared" si="101"/>
        <v>0</v>
      </c>
      <c r="I2056" s="72">
        <f t="shared" si="101"/>
        <v>0</v>
      </c>
      <c r="J2056" s="72">
        <f t="shared" si="101"/>
        <v>273296</v>
      </c>
      <c r="K2056" s="72">
        <f t="shared" si="101"/>
        <v>0</v>
      </c>
      <c r="L2056" s="72">
        <f t="shared" si="101"/>
        <v>0</v>
      </c>
      <c r="M2056" s="72">
        <f t="shared" si="101"/>
        <v>0</v>
      </c>
      <c r="N2056" s="72">
        <f t="shared" si="101"/>
        <v>0</v>
      </c>
      <c r="O2056" s="72">
        <f t="shared" si="101"/>
        <v>0</v>
      </c>
      <c r="P2056" s="72">
        <f>SUM(P2057:P2136)</f>
        <v>273296</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c r="E2117" s="12"/>
      <c r="F2117" s="12"/>
      <c r="G2117" s="12"/>
      <c r="H2117" s="12"/>
      <c r="I2117" s="12"/>
      <c r="J2117" s="12">
        <v>273296</v>
      </c>
      <c r="K2117" s="12"/>
      <c r="L2117" s="12"/>
      <c r="M2117" s="12"/>
      <c r="N2117" s="12"/>
      <c r="O2117" s="12"/>
      <c r="P2117" s="55">
        <f t="shared" si="102"/>
        <v>273296</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c r="F2124" s="12"/>
      <c r="G2124" s="12"/>
      <c r="H2124" s="12"/>
      <c r="I2124" s="12"/>
      <c r="J2124" s="12"/>
      <c r="K2124" s="12"/>
      <c r="L2124" s="12"/>
      <c r="M2124" s="12"/>
      <c r="N2124" s="12"/>
      <c r="O2124" s="12"/>
      <c r="P2124" s="55">
        <f t="shared" si="102"/>
        <v>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1679395</v>
      </c>
      <c r="I2228" s="72">
        <f t="shared" si="106"/>
        <v>0</v>
      </c>
      <c r="J2228" s="72">
        <f t="shared" si="106"/>
        <v>0</v>
      </c>
      <c r="K2228" s="72">
        <f t="shared" si="106"/>
        <v>0</v>
      </c>
      <c r="L2228" s="72">
        <f t="shared" si="106"/>
        <v>0</v>
      </c>
      <c r="M2228" s="72">
        <f t="shared" si="106"/>
        <v>0</v>
      </c>
      <c r="N2228" s="72">
        <f t="shared" si="106"/>
        <v>0</v>
      </c>
      <c r="O2228" s="72">
        <f t="shared" si="106"/>
        <v>0</v>
      </c>
      <c r="P2228" s="72">
        <f>SUM(P2229:P2268)</f>
        <v>1679395</v>
      </c>
    </row>
    <row r="2229" spans="1:16" x14ac:dyDescent="0.25">
      <c r="A2229" s="531">
        <v>581</v>
      </c>
      <c r="B2229" s="526" t="s">
        <v>2463</v>
      </c>
      <c r="C2229" s="110">
        <v>11</v>
      </c>
      <c r="D2229" s="66"/>
      <c r="E2229" s="12"/>
      <c r="F2229" s="12"/>
      <c r="G2229" s="12"/>
      <c r="H2229" s="12">
        <v>1679395</v>
      </c>
      <c r="I2229" s="12"/>
      <c r="J2229" s="12"/>
      <c r="K2229" s="12"/>
      <c r="L2229" s="12"/>
      <c r="M2229" s="12"/>
      <c r="N2229" s="12"/>
      <c r="O2229" s="12"/>
      <c r="P2229" s="55">
        <f>SUM(D2229:O2229)</f>
        <v>1679395</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774910</v>
      </c>
      <c r="F2360" s="77">
        <f t="shared" si="111"/>
        <v>8171552</v>
      </c>
      <c r="G2360" s="77">
        <f t="shared" si="111"/>
        <v>8545360</v>
      </c>
      <c r="H2360" s="77">
        <f t="shared" si="111"/>
        <v>9977490</v>
      </c>
      <c r="I2360" s="77">
        <f t="shared" si="111"/>
        <v>4882557</v>
      </c>
      <c r="J2360" s="77">
        <f t="shared" si="111"/>
        <v>9947274</v>
      </c>
      <c r="K2360" s="77">
        <f t="shared" si="111"/>
        <v>6566640</v>
      </c>
      <c r="L2360" s="77">
        <f t="shared" si="111"/>
        <v>13255336</v>
      </c>
      <c r="M2360" s="77">
        <f t="shared" si="111"/>
        <v>48024</v>
      </c>
      <c r="N2360" s="77">
        <f t="shared" si="111"/>
        <v>121937</v>
      </c>
      <c r="O2360" s="77">
        <f t="shared" si="111"/>
        <v>2488145</v>
      </c>
      <c r="P2360" s="77">
        <f t="shared" si="111"/>
        <v>64779225</v>
      </c>
    </row>
    <row r="2361" spans="1:16" x14ac:dyDescent="0.25">
      <c r="A2361" s="74">
        <v>6100</v>
      </c>
      <c r="B2361" s="529" t="s">
        <v>2478</v>
      </c>
      <c r="C2361" s="530"/>
      <c r="D2361" s="72">
        <f>SUM(D2362:D2441)</f>
        <v>0</v>
      </c>
      <c r="E2361" s="73">
        <f t="shared" ref="E2361:O2361" si="112">SUM(E2362:E2441)</f>
        <v>578827</v>
      </c>
      <c r="F2361" s="73">
        <f t="shared" si="112"/>
        <v>1769751</v>
      </c>
      <c r="G2361" s="73">
        <f t="shared" si="112"/>
        <v>1386270</v>
      </c>
      <c r="H2361" s="73">
        <f t="shared" si="112"/>
        <v>1909168</v>
      </c>
      <c r="I2361" s="73">
        <f t="shared" si="112"/>
        <v>854888</v>
      </c>
      <c r="J2361" s="73">
        <f t="shared" si="112"/>
        <v>2273019</v>
      </c>
      <c r="K2361" s="73">
        <f t="shared" si="112"/>
        <v>2643964</v>
      </c>
      <c r="L2361" s="73">
        <f t="shared" si="112"/>
        <v>6969602</v>
      </c>
      <c r="M2361" s="73">
        <f t="shared" si="112"/>
        <v>0</v>
      </c>
      <c r="N2361" s="73">
        <f t="shared" si="112"/>
        <v>0</v>
      </c>
      <c r="O2361" s="73">
        <f t="shared" si="112"/>
        <v>1367236</v>
      </c>
      <c r="P2361" s="73">
        <f>SUM(P2362:P2441)</f>
        <v>19752725</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v>578827</v>
      </c>
      <c r="F2372" s="12">
        <v>691461</v>
      </c>
      <c r="G2372" s="12">
        <v>734672</v>
      </c>
      <c r="H2372" s="12">
        <v>1045660</v>
      </c>
      <c r="I2372" s="12">
        <v>247614</v>
      </c>
      <c r="J2372" s="12">
        <v>1220998</v>
      </c>
      <c r="K2372" s="12">
        <v>749944</v>
      </c>
      <c r="L2372" s="12">
        <v>1886870</v>
      </c>
      <c r="M2372" s="12"/>
      <c r="N2372" s="12"/>
      <c r="O2372" s="12"/>
      <c r="P2372" s="55">
        <f t="shared" si="113"/>
        <v>7156046</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c r="K2379" s="12">
        <v>233812</v>
      </c>
      <c r="L2379" s="12">
        <v>545562</v>
      </c>
      <c r="M2379" s="12"/>
      <c r="N2379" s="12"/>
      <c r="O2379" s="12"/>
      <c r="P2379" s="55">
        <f t="shared" si="113"/>
        <v>779374</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c r="N2399" s="12"/>
      <c r="O2399" s="12"/>
      <c r="P2399" s="55">
        <f t="shared" si="113"/>
        <v>0</v>
      </c>
    </row>
    <row r="2400" spans="1:16" x14ac:dyDescent="0.25">
      <c r="A2400" s="532"/>
      <c r="B2400" s="527"/>
      <c r="C2400" s="110">
        <v>26</v>
      </c>
      <c r="D2400" s="66"/>
      <c r="E2400" s="12"/>
      <c r="F2400" s="12"/>
      <c r="G2400" s="12"/>
      <c r="H2400" s="12"/>
      <c r="I2400" s="12"/>
      <c r="J2400" s="12"/>
      <c r="K2400" s="12"/>
      <c r="L2400" s="12"/>
      <c r="M2400" s="12"/>
      <c r="N2400" s="12"/>
      <c r="O2400" s="12"/>
      <c r="P2400" s="55">
        <f t="shared" si="113"/>
        <v>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c r="F2402" s="12">
        <v>907847</v>
      </c>
      <c r="G2402" s="12">
        <v>651598</v>
      </c>
      <c r="H2402" s="12">
        <v>198452</v>
      </c>
      <c r="I2402" s="12">
        <v>607274</v>
      </c>
      <c r="J2402" s="12">
        <v>687486</v>
      </c>
      <c r="K2402" s="12"/>
      <c r="L2402" s="12">
        <v>4241470</v>
      </c>
      <c r="M2402" s="12"/>
      <c r="N2402" s="12"/>
      <c r="O2402" s="12"/>
      <c r="P2402" s="55">
        <f t="shared" si="113"/>
        <v>7294127</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c r="F2409" s="12">
        <v>170443</v>
      </c>
      <c r="G2409" s="12"/>
      <c r="H2409" s="12">
        <v>665056</v>
      </c>
      <c r="I2409" s="12"/>
      <c r="J2409" s="12">
        <v>364535</v>
      </c>
      <c r="K2409" s="12">
        <v>1660208</v>
      </c>
      <c r="L2409" s="12">
        <v>295700</v>
      </c>
      <c r="M2409" s="12">
        <v>0</v>
      </c>
      <c r="N2409" s="12">
        <v>0</v>
      </c>
      <c r="O2409" s="12">
        <v>1367236</v>
      </c>
      <c r="P2409" s="55">
        <f t="shared" si="113"/>
        <v>4523178</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196083</v>
      </c>
      <c r="F2442" s="72">
        <f t="shared" si="114"/>
        <v>6401801</v>
      </c>
      <c r="G2442" s="72">
        <f t="shared" si="114"/>
        <v>7159090</v>
      </c>
      <c r="H2442" s="72">
        <f t="shared" si="114"/>
        <v>8068322</v>
      </c>
      <c r="I2442" s="72">
        <f t="shared" si="114"/>
        <v>4027669</v>
      </c>
      <c r="J2442" s="72">
        <f t="shared" si="114"/>
        <v>7674255</v>
      </c>
      <c r="K2442" s="72">
        <f t="shared" si="114"/>
        <v>3922676</v>
      </c>
      <c r="L2442" s="72">
        <f t="shared" si="114"/>
        <v>6285734</v>
      </c>
      <c r="M2442" s="72">
        <f t="shared" si="114"/>
        <v>48024</v>
      </c>
      <c r="N2442" s="72">
        <f t="shared" si="114"/>
        <v>121937</v>
      </c>
      <c r="O2442" s="72">
        <f t="shared" si="114"/>
        <v>1120909</v>
      </c>
      <c r="P2442" s="72">
        <f>SUM(P2443:P2522)</f>
        <v>45026500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c r="I2453" s="12"/>
      <c r="J2453" s="12"/>
      <c r="K2453" s="12">
        <v>469111</v>
      </c>
      <c r="L2453" s="12">
        <v>106890</v>
      </c>
      <c r="M2453" s="12"/>
      <c r="N2453" s="12"/>
      <c r="O2453" s="12"/>
      <c r="P2453" s="55">
        <f t="shared" si="115"/>
        <v>576001</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v>540585</v>
      </c>
      <c r="K2460" s="12"/>
      <c r="L2460" s="12">
        <v>1396034</v>
      </c>
      <c r="M2460" s="12"/>
      <c r="N2460" s="12"/>
      <c r="O2460" s="12"/>
      <c r="P2460" s="55">
        <f t="shared" si="115"/>
        <v>1936619</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v>196083</v>
      </c>
      <c r="F2463" s="12">
        <v>6401801</v>
      </c>
      <c r="G2463" s="12">
        <v>5419365</v>
      </c>
      <c r="H2463" s="12">
        <v>1897084</v>
      </c>
      <c r="I2463" s="12">
        <v>2327111</v>
      </c>
      <c r="J2463" s="12">
        <v>3924566</v>
      </c>
      <c r="K2463" s="12">
        <v>921981</v>
      </c>
      <c r="L2463" s="12">
        <v>2372709</v>
      </c>
      <c r="M2463" s="12"/>
      <c r="N2463" s="12"/>
      <c r="O2463" s="12"/>
      <c r="P2463" s="55">
        <f t="shared" si="115"/>
        <v>23460700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c r="F2470" s="12"/>
      <c r="G2470" s="12"/>
      <c r="H2470" s="12"/>
      <c r="I2470" s="12">
        <v>802898</v>
      </c>
      <c r="J2470" s="12">
        <v>2570672</v>
      </c>
      <c r="K2470" s="12">
        <v>307538</v>
      </c>
      <c r="L2470" s="12">
        <v>757081</v>
      </c>
      <c r="M2470" s="12"/>
      <c r="N2470" s="12">
        <v>24475</v>
      </c>
      <c r="O2470" s="12">
        <v>864336</v>
      </c>
      <c r="P2470" s="55">
        <f t="shared" si="115"/>
        <v>5327000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c r="F2473" s="12"/>
      <c r="G2473" s="12"/>
      <c r="H2473" s="12">
        <v>3012739</v>
      </c>
      <c r="I2473" s="12"/>
      <c r="J2473" s="12"/>
      <c r="K2473" s="12">
        <v>175574</v>
      </c>
      <c r="L2473" s="12">
        <v>402567</v>
      </c>
      <c r="M2473" s="12"/>
      <c r="N2473" s="12">
        <v>7622</v>
      </c>
      <c r="O2473" s="12">
        <v>18008</v>
      </c>
      <c r="P2473" s="55">
        <f t="shared" si="115"/>
        <v>3616510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c r="F2480" s="12"/>
      <c r="G2480" s="12">
        <v>1739725</v>
      </c>
      <c r="H2480" s="12">
        <v>3158499</v>
      </c>
      <c r="I2480" s="12">
        <v>897660</v>
      </c>
      <c r="J2480" s="12">
        <v>638432</v>
      </c>
      <c r="K2480" s="12">
        <v>2048472</v>
      </c>
      <c r="L2480" s="12">
        <v>1250453</v>
      </c>
      <c r="M2480" s="12">
        <v>48024</v>
      </c>
      <c r="N2480" s="12">
        <v>89840</v>
      </c>
      <c r="O2480" s="12">
        <v>238565</v>
      </c>
      <c r="P2480" s="55">
        <f t="shared" si="115"/>
        <v>10109670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2198848</v>
      </c>
      <c r="E2907" s="77">
        <f t="shared" si="140"/>
        <v>1257859</v>
      </c>
      <c r="F2907" s="77">
        <f t="shared" si="140"/>
        <v>390725</v>
      </c>
      <c r="G2907" s="77">
        <f t="shared" si="140"/>
        <v>2171885</v>
      </c>
      <c r="H2907" s="77">
        <f t="shared" si="140"/>
        <v>1285402</v>
      </c>
      <c r="I2907" s="77">
        <f t="shared" si="140"/>
        <v>390724</v>
      </c>
      <c r="J2907" s="77">
        <f t="shared" si="140"/>
        <v>2163998</v>
      </c>
      <c r="K2907" s="77">
        <f t="shared" si="140"/>
        <v>390724</v>
      </c>
      <c r="L2907" s="77">
        <f t="shared" si="140"/>
        <v>1766663</v>
      </c>
      <c r="M2907" s="77">
        <f t="shared" si="140"/>
        <v>883734</v>
      </c>
      <c r="N2907" s="77">
        <f t="shared" si="140"/>
        <v>0</v>
      </c>
      <c r="O2907" s="77">
        <f t="shared" si="140"/>
        <v>1726784</v>
      </c>
      <c r="P2907" s="77">
        <f t="shared" si="140"/>
        <v>14627346</v>
      </c>
    </row>
    <row r="2908" spans="1:16" x14ac:dyDescent="0.25">
      <c r="A2908" s="74">
        <v>9100</v>
      </c>
      <c r="B2908" s="529" t="s">
        <v>2561</v>
      </c>
      <c r="C2908" s="530"/>
      <c r="D2908" s="72">
        <f>SUM(D2909:D2943)</f>
        <v>949577</v>
      </c>
      <c r="E2908" s="73">
        <f t="shared" ref="E2908:O2908" si="141">SUM(E2909:E2943)</f>
        <v>693764</v>
      </c>
      <c r="F2908" s="73">
        <f t="shared" si="141"/>
        <v>369762</v>
      </c>
      <c r="G2908" s="73">
        <f t="shared" si="141"/>
        <v>1037098</v>
      </c>
      <c r="H2908" s="73">
        <f t="shared" si="141"/>
        <v>714363</v>
      </c>
      <c r="I2908" s="73">
        <f t="shared" si="141"/>
        <v>381121</v>
      </c>
      <c r="J2908" s="73">
        <f t="shared" si="141"/>
        <v>1072742</v>
      </c>
      <c r="K2908" s="73">
        <f t="shared" si="141"/>
        <v>387036</v>
      </c>
      <c r="L2908" s="73">
        <f t="shared" si="141"/>
        <v>706468</v>
      </c>
      <c r="M2908" s="73">
        <f t="shared" si="141"/>
        <v>359871</v>
      </c>
      <c r="N2908" s="73">
        <f t="shared" si="141"/>
        <v>0</v>
      </c>
      <c r="O2908" s="73">
        <f t="shared" si="141"/>
        <v>733293</v>
      </c>
      <c r="P2908" s="73">
        <f>SUM(P2909:P2943)</f>
        <v>7405095</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v>639635</v>
      </c>
      <c r="E2913" s="12">
        <v>325827</v>
      </c>
      <c r="F2913" s="12"/>
      <c r="G2913" s="12">
        <v>663923</v>
      </c>
      <c r="H2913" s="12">
        <v>338198</v>
      </c>
      <c r="I2913" s="12"/>
      <c r="J2913" s="12">
        <v>689132</v>
      </c>
      <c r="K2913" s="12"/>
      <c r="L2913" s="12">
        <v>706468</v>
      </c>
      <c r="M2913" s="12">
        <v>359871</v>
      </c>
      <c r="N2913" s="12"/>
      <c r="O2913" s="12">
        <v>733293</v>
      </c>
      <c r="P2913" s="55">
        <f t="shared" si="142"/>
        <v>4456347</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v>309942</v>
      </c>
      <c r="E2916" s="12">
        <v>367937</v>
      </c>
      <c r="F2916" s="12">
        <v>369762</v>
      </c>
      <c r="G2916" s="12">
        <v>373175</v>
      </c>
      <c r="H2916" s="12">
        <v>376165</v>
      </c>
      <c r="I2916" s="12">
        <v>381121</v>
      </c>
      <c r="J2916" s="12">
        <v>383610</v>
      </c>
      <c r="K2916" s="12">
        <v>387036</v>
      </c>
      <c r="L2916" s="12"/>
      <c r="M2916" s="12"/>
      <c r="N2916" s="12"/>
      <c r="O2916" s="12"/>
      <c r="P2916" s="55">
        <f t="shared" si="142"/>
        <v>2948748</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1249271</v>
      </c>
      <c r="E2944" s="73">
        <f t="shared" ref="E2944:O2944" si="143">SUM(E2945:E2979)</f>
        <v>564095</v>
      </c>
      <c r="F2944" s="73">
        <f t="shared" si="143"/>
        <v>20963</v>
      </c>
      <c r="G2944" s="73">
        <f t="shared" si="143"/>
        <v>1134787</v>
      </c>
      <c r="H2944" s="73">
        <f t="shared" si="143"/>
        <v>571039</v>
      </c>
      <c r="I2944" s="73">
        <f t="shared" si="143"/>
        <v>9603</v>
      </c>
      <c r="J2944" s="73">
        <f t="shared" si="143"/>
        <v>1091256</v>
      </c>
      <c r="K2944" s="73">
        <f t="shared" si="143"/>
        <v>3688</v>
      </c>
      <c r="L2944" s="73">
        <f t="shared" si="143"/>
        <v>1060195</v>
      </c>
      <c r="M2944" s="73">
        <f t="shared" si="143"/>
        <v>523863</v>
      </c>
      <c r="N2944" s="73">
        <f t="shared" si="143"/>
        <v>0</v>
      </c>
      <c r="O2944" s="73">
        <f t="shared" si="143"/>
        <v>993491</v>
      </c>
      <c r="P2944" s="73">
        <f>SUM(P2945:P2979)</f>
        <v>7222251</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v>1168488</v>
      </c>
      <c r="E2949" s="12">
        <v>541307</v>
      </c>
      <c r="F2949" s="12"/>
      <c r="G2949" s="12">
        <v>1117238</v>
      </c>
      <c r="H2949" s="12">
        <v>556480</v>
      </c>
      <c r="I2949" s="12"/>
      <c r="J2949" s="12">
        <v>1084142</v>
      </c>
      <c r="K2949" s="12"/>
      <c r="L2949" s="12">
        <v>1060195</v>
      </c>
      <c r="M2949" s="12">
        <v>523863</v>
      </c>
      <c r="N2949" s="12"/>
      <c r="O2949" s="12">
        <v>993491</v>
      </c>
      <c r="P2949" s="55">
        <f t="shared" si="144"/>
        <v>7045204</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v>80783</v>
      </c>
      <c r="E2952" s="12">
        <v>22788</v>
      </c>
      <c r="F2952" s="12">
        <v>20963</v>
      </c>
      <c r="G2952" s="12">
        <v>17549</v>
      </c>
      <c r="H2952" s="12">
        <v>14559</v>
      </c>
      <c r="I2952" s="12">
        <v>9603</v>
      </c>
      <c r="J2952" s="12">
        <v>7114</v>
      </c>
      <c r="K2952" s="12">
        <v>3688</v>
      </c>
      <c r="L2952" s="12"/>
      <c r="M2952" s="12"/>
      <c r="N2952" s="12"/>
      <c r="O2952" s="12"/>
      <c r="P2952" s="55">
        <f t="shared" si="144"/>
        <v>177047</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18637344</v>
      </c>
      <c r="E3029" s="33">
        <f t="shared" si="155"/>
        <v>20474266</v>
      </c>
      <c r="F3029" s="33">
        <f t="shared" si="155"/>
        <v>26070936</v>
      </c>
      <c r="G3029" s="33">
        <f t="shared" si="155"/>
        <v>31158646</v>
      </c>
      <c r="H3029" s="33">
        <f t="shared" si="155"/>
        <v>35213369</v>
      </c>
      <c r="I3029" s="33">
        <f t="shared" si="155"/>
        <v>25896944</v>
      </c>
      <c r="J3029" s="33">
        <f t="shared" si="155"/>
        <v>28619804</v>
      </c>
      <c r="K3029" s="33">
        <f t="shared" si="155"/>
        <v>29409202</v>
      </c>
      <c r="L3029" s="33">
        <f t="shared" si="155"/>
        <v>55769812</v>
      </c>
      <c r="M3029" s="33">
        <f t="shared" si="155"/>
        <v>10449772</v>
      </c>
      <c r="N3029" s="33">
        <f t="shared" si="155"/>
        <v>13901242</v>
      </c>
      <c r="O3029" s="33">
        <f t="shared" si="155"/>
        <v>28453889</v>
      </c>
      <c r="P3029" s="33">
        <f t="shared" si="155"/>
        <v>324055226</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paperSize="5" scale="50"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egresos@jocotepec.gob.mx</cp:lastModifiedBy>
  <cp:lastPrinted>2025-04-07T20:43:23Z</cp:lastPrinted>
  <dcterms:created xsi:type="dcterms:W3CDTF">2018-10-16T17:38:59Z</dcterms:created>
  <dcterms:modified xsi:type="dcterms:W3CDTF">2025-05-27T22:46:58Z</dcterms:modified>
</cp:coreProperties>
</file>